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94e\AC\Temp\"/>
    </mc:Choice>
  </mc:AlternateContent>
  <xr:revisionPtr revIDLastSave="0" documentId="8_{9AC3ED32-D746-400F-846F-DD3E5201CEEE}" xr6:coauthVersionLast="47" xr6:coauthVersionMax="47" xr10:uidLastSave="{00000000-0000-0000-0000-000000000000}"/>
  <bookViews>
    <workbookView xWindow="-60" yWindow="-60" windowWidth="15480" windowHeight="11640" firstSheet="44" activeTab="44" xr2:uid="{00000000-000D-0000-FFFF-FFFF00000000}"/>
  </bookViews>
  <sheets>
    <sheet name="Ильинский б-р.д2" sheetId="1" r:id="rId1"/>
    <sheet name="Ильинский б-р.д3" sheetId="2" r:id="rId2"/>
    <sheet name="Ильинский б-р.д4" sheetId="40" r:id="rId3"/>
    <sheet name="Ильинский б-р.д5" sheetId="39" r:id="rId4"/>
    <sheet name="Ильинский б-р.д8" sheetId="38" r:id="rId5"/>
    <sheet name="Ильинский б-р.д9" sheetId="37" r:id="rId6"/>
    <sheet name="ул.Зверева.д2" sheetId="36" r:id="rId7"/>
    <sheet name="ул.Зверева.д.4" sheetId="35" r:id="rId8"/>
    <sheet name="ул.Зверева.д6" sheetId="34" r:id="rId9"/>
    <sheet name="ул.Зверева.д.8" sheetId="33" r:id="rId10"/>
    <sheet name="Красногорский б-р.д11" sheetId="32" r:id="rId11"/>
    <sheet name="Красногорский б-р.д13.к.1" sheetId="31" r:id="rId12"/>
    <sheet name="Красногорский б-р.д13 к.2" sheetId="30" r:id="rId13"/>
    <sheet name="Красногорский б-р.д17" sheetId="29" r:id="rId14"/>
    <sheet name="Красногорский б-р.д.19" sheetId="28" r:id="rId15"/>
    <sheet name="Красногорский б-р.д.5" sheetId="27" r:id="rId16"/>
    <sheet name="Красногорский б-р.д.7" sheetId="26" r:id="rId17"/>
    <sheet name="Красногорский б-р.д9" sheetId="25" r:id="rId18"/>
    <sheet name="Павшинский б-р.д11" sheetId="24" r:id="rId19"/>
    <sheet name="Павшинский б-р.д12" sheetId="23" r:id="rId20"/>
    <sheet name="Павшинский б-р.д16" sheetId="22" r:id="rId21"/>
    <sheet name="Павшинский б-р.д17" sheetId="21" r:id="rId22"/>
    <sheet name="Павшинский б-р.д18" sheetId="20" r:id="rId23"/>
    <sheet name="Павшинский б-р.д.20" sheetId="19" r:id="rId24"/>
    <sheet name="Павшинский б-р.д24" sheetId="18" r:id="rId25"/>
    <sheet name="Павшинский б-р.д30" sheetId="17" r:id="rId26"/>
    <sheet name="Павшинский б-р.д.32" sheetId="16" r:id="rId27"/>
    <sheet name="Павшинский б-р.д.4" sheetId="15" r:id="rId28"/>
    <sheet name="Павшинский б-р.д6" sheetId="14" r:id="rId29"/>
    <sheet name="Подмосковный б-р.д1" sheetId="13" r:id="rId30"/>
    <sheet name="Подмосковный б-р.д.2" sheetId="12" r:id="rId31"/>
    <sheet name="Подмосковный б-р.д3" sheetId="11" r:id="rId32"/>
    <sheet name="Подмосковный б-р.д.4" sheetId="10" r:id="rId33"/>
    <sheet name="Подмосковный б-р.д5" sheetId="9" r:id="rId34"/>
    <sheet name="Подмосковный б-р.д6" sheetId="8" r:id="rId35"/>
    <sheet name="Подмосковный б-р.д.7" sheetId="7" r:id="rId36"/>
    <sheet name="Подмосковный б-р.д.8" sheetId="6" r:id="rId37"/>
    <sheet name="Подмосковный б-р.д.12" sheetId="5" r:id="rId38"/>
    <sheet name="Спасская ул.д10" sheetId="4" r:id="rId39"/>
    <sheet name="Игната Титова.д3" sheetId="45" r:id="rId40"/>
    <sheet name="Спасская.д6" sheetId="44" r:id="rId41"/>
    <sheet name="Спасская.д8" sheetId="43" r:id="rId42"/>
    <sheet name="Подмосковный б-р. д11" sheetId="42" r:id="rId43"/>
    <sheet name="Павшинский б-рд.7" sheetId="41" r:id="rId44"/>
    <sheet name="Спасская ул.д12" sheetId="3" r:id="rId45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2" l="1"/>
  <c r="D20" i="32"/>
  <c r="D27" i="32"/>
  <c r="D30" i="32"/>
  <c r="D18" i="32" s="1"/>
  <c r="D43" i="32"/>
  <c r="D50" i="32"/>
  <c r="D54" i="32"/>
  <c r="D56" i="32"/>
  <c r="D57" i="32" s="1"/>
  <c r="C18" i="32"/>
  <c r="C50" i="32"/>
  <c r="C57" i="32"/>
  <c r="F57" i="32"/>
  <c r="F50" i="32"/>
  <c r="F63" i="27"/>
  <c r="D63" i="27"/>
  <c r="C63" i="27"/>
  <c r="F53" i="27"/>
  <c r="D53" i="27"/>
  <c r="C53" i="27"/>
  <c r="C65" i="27"/>
  <c r="D15" i="27"/>
  <c r="D65" i="27"/>
  <c r="D19" i="31"/>
  <c r="D21" i="31"/>
  <c r="D26" i="31"/>
  <c r="D29" i="31"/>
  <c r="C44" i="31"/>
  <c r="D44" i="31"/>
  <c r="F44" i="31"/>
  <c r="D51" i="31"/>
  <c r="D54" i="31"/>
  <c r="C54" i="31"/>
  <c r="F54" i="31"/>
  <c r="D15" i="36"/>
  <c r="D15" i="8"/>
  <c r="D16" i="1"/>
  <c r="E15" i="2"/>
  <c r="D15" i="40"/>
  <c r="D15" i="39"/>
  <c r="D15" i="38"/>
  <c r="D15" i="3"/>
  <c r="D15" i="41"/>
  <c r="D15" i="42"/>
  <c r="D15" i="43"/>
  <c r="D15" i="44"/>
  <c r="D15" i="45"/>
  <c r="D15" i="4"/>
  <c r="D15" i="7"/>
  <c r="D15" i="9"/>
  <c r="D15" i="10"/>
  <c r="D15" i="11"/>
  <c r="D15" i="12"/>
  <c r="D45" i="12"/>
  <c r="D55" i="12"/>
  <c r="C45" i="12"/>
  <c r="C55" i="12"/>
  <c r="C57" i="12"/>
  <c r="E57" i="12"/>
  <c r="F55" i="12"/>
  <c r="F45" i="12"/>
  <c r="D15" i="13"/>
  <c r="D15" i="14"/>
  <c r="C47" i="14"/>
  <c r="D47" i="14"/>
  <c r="D55" i="14"/>
  <c r="D57" i="14" s="1"/>
  <c r="C55" i="14"/>
  <c r="C57" i="14"/>
  <c r="E57" i="14"/>
  <c r="F55" i="14"/>
  <c r="F45" i="14"/>
  <c r="D15" i="15"/>
  <c r="D45" i="15"/>
  <c r="D55" i="15"/>
  <c r="C45" i="15"/>
  <c r="C55" i="15"/>
  <c r="C57" i="15" s="1"/>
  <c r="F55" i="15"/>
  <c r="F45" i="15"/>
  <c r="D15" i="16"/>
  <c r="F44" i="16"/>
  <c r="F54" i="16"/>
  <c r="F56" i="16" s="1"/>
  <c r="D44" i="16"/>
  <c r="D54" i="16"/>
  <c r="C44" i="16"/>
  <c r="C54" i="16"/>
  <c r="C56" i="16" s="1"/>
  <c r="D15" i="17"/>
  <c r="F44" i="17"/>
  <c r="F54" i="17"/>
  <c r="F56" i="17" s="1"/>
  <c r="D44" i="17"/>
  <c r="D54" i="17"/>
  <c r="C44" i="17"/>
  <c r="C54" i="17"/>
  <c r="C56" i="17" s="1"/>
  <c r="F45" i="18"/>
  <c r="F55" i="18"/>
  <c r="F57" i="18"/>
  <c r="D19" i="18"/>
  <c r="D21" i="18"/>
  <c r="D32" i="18"/>
  <c r="D15" i="18" s="1"/>
  <c r="D45" i="18"/>
  <c r="D55" i="18"/>
  <c r="C45" i="18"/>
  <c r="C55" i="18"/>
  <c r="C57" i="18" s="1"/>
  <c r="F45" i="19"/>
  <c r="F55" i="19"/>
  <c r="F57" i="19" s="1"/>
  <c r="D19" i="19"/>
  <c r="D21" i="19"/>
  <c r="D29" i="19"/>
  <c r="D30" i="19"/>
  <c r="D45" i="19"/>
  <c r="D55" i="19"/>
  <c r="C45" i="19"/>
  <c r="C55" i="19"/>
  <c r="C57" i="19" s="1"/>
  <c r="D19" i="20"/>
  <c r="D21" i="20"/>
  <c r="D29" i="20"/>
  <c r="D30" i="20"/>
  <c r="D45" i="20"/>
  <c r="D55" i="20"/>
  <c r="C45" i="20"/>
  <c r="C55" i="20"/>
  <c r="C57" i="20" s="1"/>
  <c r="F55" i="20"/>
  <c r="F45" i="20"/>
  <c r="F44" i="21"/>
  <c r="F54" i="21"/>
  <c r="F56" i="21" s="1"/>
  <c r="D21" i="21"/>
  <c r="D15" i="21"/>
  <c r="D44" i="21"/>
  <c r="D54" i="21"/>
  <c r="C44" i="21"/>
  <c r="C54" i="21"/>
  <c r="C56" i="21" s="1"/>
  <c r="D19" i="22"/>
  <c r="D21" i="22"/>
  <c r="D29" i="22"/>
  <c r="D30" i="22"/>
  <c r="D45" i="22"/>
  <c r="D53" i="22"/>
  <c r="D54" i="22"/>
  <c r="D55" i="22" s="1"/>
  <c r="C45" i="22"/>
  <c r="C55" i="22"/>
  <c r="C57" i="22" s="1"/>
  <c r="F55" i="22"/>
  <c r="F45" i="22"/>
  <c r="D46" i="23"/>
  <c r="D56" i="23"/>
  <c r="C46" i="23"/>
  <c r="C56" i="23"/>
  <c r="C58" i="23"/>
  <c r="F56" i="23"/>
  <c r="F46" i="23"/>
  <c r="D32" i="23"/>
  <c r="D21" i="23"/>
  <c r="D15" i="23" s="1"/>
  <c r="D58" i="23" s="1"/>
  <c r="F45" i="29"/>
  <c r="F55" i="29"/>
  <c r="F57" i="29" s="1"/>
  <c r="D45" i="29"/>
  <c r="D55" i="29"/>
  <c r="C45" i="29"/>
  <c r="C55" i="29"/>
  <c r="C57" i="29" s="1"/>
  <c r="D31" i="29"/>
  <c r="D22" i="29"/>
  <c r="D16" i="29"/>
  <c r="D57" i="29"/>
  <c r="F44" i="30"/>
  <c r="F54" i="30"/>
  <c r="F56" i="30" s="1"/>
  <c r="D21" i="30"/>
  <c r="D29" i="30"/>
  <c r="D31" i="30"/>
  <c r="D15" i="30" s="1"/>
  <c r="D44" i="30"/>
  <c r="D54" i="30"/>
  <c r="C44" i="30"/>
  <c r="C54" i="30"/>
  <c r="C56" i="30" s="1"/>
  <c r="D15" i="33"/>
  <c r="C46" i="34"/>
  <c r="D15" i="34"/>
  <c r="D33" i="35"/>
  <c r="D15" i="35"/>
  <c r="D55" i="38"/>
  <c r="D45" i="38"/>
  <c r="D57" i="38"/>
  <c r="D45" i="39"/>
  <c r="D45" i="40"/>
  <c r="D55" i="40"/>
  <c r="D57" i="40" s="1"/>
  <c r="D49" i="1"/>
  <c r="D59" i="1"/>
  <c r="D61" i="1" s="1"/>
  <c r="C45" i="26"/>
  <c r="C55" i="26"/>
  <c r="C57" i="26" s="1"/>
  <c r="D30" i="26"/>
  <c r="D53" i="26"/>
  <c r="D55" i="26"/>
  <c r="D29" i="26"/>
  <c r="D21" i="26"/>
  <c r="D15" i="26"/>
  <c r="D45" i="26"/>
  <c r="D31" i="25"/>
  <c r="D21" i="25"/>
  <c r="D30" i="25"/>
  <c r="D15" i="25" s="1"/>
  <c r="D46" i="25"/>
  <c r="D56" i="25"/>
  <c r="F56" i="25"/>
  <c r="C46" i="25"/>
  <c r="D43" i="5"/>
  <c r="D21" i="5"/>
  <c r="D15" i="5"/>
  <c r="D53" i="5"/>
  <c r="D55" i="5" s="1"/>
  <c r="C43" i="5"/>
  <c r="C53" i="5"/>
  <c r="C55" i="5" s="1"/>
  <c r="E53" i="5"/>
  <c r="E43" i="5"/>
  <c r="E55" i="5"/>
  <c r="C55" i="39"/>
  <c r="D21" i="6"/>
  <c r="D21" i="24"/>
  <c r="D44" i="24"/>
  <c r="D52" i="37"/>
  <c r="D54" i="37"/>
  <c r="D30" i="37"/>
  <c r="D21" i="37"/>
  <c r="D26" i="37"/>
  <c r="F44" i="37"/>
  <c r="C44" i="37"/>
  <c r="D44" i="37"/>
  <c r="D19" i="37"/>
  <c r="D29" i="37"/>
  <c r="D30" i="24"/>
  <c r="D26" i="24"/>
  <c r="C44" i="24"/>
  <c r="D19" i="24"/>
  <c r="D29" i="24"/>
  <c r="D54" i="24"/>
  <c r="C54" i="24"/>
  <c r="D45" i="6"/>
  <c r="D55" i="6"/>
  <c r="C45" i="6"/>
  <c r="C55" i="6"/>
  <c r="C57" i="6" s="1"/>
  <c r="E57" i="6" s="1"/>
  <c r="D27" i="6"/>
  <c r="D31" i="6"/>
  <c r="F45" i="6"/>
  <c r="D19" i="6"/>
  <c r="D30" i="6"/>
  <c r="D15" i="6"/>
  <c r="D57" i="6"/>
  <c r="D55" i="39"/>
  <c r="D57" i="39"/>
  <c r="E52" i="2"/>
  <c r="E62" i="2"/>
  <c r="E64" i="2" s="1"/>
  <c r="D55" i="8"/>
  <c r="D45" i="8"/>
  <c r="D57" i="8"/>
  <c r="D45" i="10"/>
  <c r="D55" i="10"/>
  <c r="D57" i="10" s="1"/>
  <c r="D45" i="41"/>
  <c r="D55" i="41"/>
  <c r="D57" i="41" s="1"/>
  <c r="D55" i="11"/>
  <c r="D45" i="11"/>
  <c r="D57" i="11" s="1"/>
  <c r="D46" i="7"/>
  <c r="D56" i="7"/>
  <c r="D58" i="7" s="1"/>
  <c r="D45" i="9"/>
  <c r="D55" i="9"/>
  <c r="D57" i="9" s="1"/>
  <c r="D45" i="45"/>
  <c r="D55" i="45"/>
  <c r="D57" i="45" s="1"/>
  <c r="D55" i="33"/>
  <c r="D45" i="33"/>
  <c r="D57" i="33" s="1"/>
  <c r="D46" i="34"/>
  <c r="D55" i="34"/>
  <c r="D46" i="13"/>
  <c r="D56" i="13"/>
  <c r="D55" i="42"/>
  <c r="D48" i="42"/>
  <c r="D57" i="42"/>
  <c r="C48" i="42"/>
  <c r="D55" i="35"/>
  <c r="D45" i="35"/>
  <c r="D57" i="35" s="1"/>
  <c r="D56" i="36"/>
  <c r="D49" i="36"/>
  <c r="D58" i="36" s="1"/>
  <c r="C49" i="36"/>
  <c r="D48" i="3"/>
  <c r="C48" i="3"/>
  <c r="D56" i="4"/>
  <c r="D48" i="4"/>
  <c r="D58" i="4"/>
  <c r="C48" i="4"/>
  <c r="D55" i="43"/>
  <c r="D45" i="43"/>
  <c r="D57" i="43"/>
  <c r="D45" i="44"/>
  <c r="D55" i="44"/>
  <c r="D52" i="2"/>
  <c r="C55" i="3"/>
  <c r="C57" i="3"/>
  <c r="E57" i="3"/>
  <c r="C55" i="41"/>
  <c r="F45" i="45"/>
  <c r="F55" i="45"/>
  <c r="C45" i="45"/>
  <c r="C55" i="45"/>
  <c r="C57" i="45" s="1"/>
  <c r="E57" i="45" s="1"/>
  <c r="F45" i="43"/>
  <c r="F55" i="43"/>
  <c r="C45" i="43"/>
  <c r="C55" i="43"/>
  <c r="C57" i="43" s="1"/>
  <c r="E57" i="43" s="1"/>
  <c r="F45" i="44"/>
  <c r="F55" i="44"/>
  <c r="C45" i="44"/>
  <c r="C55" i="44"/>
  <c r="C57" i="44" s="1"/>
  <c r="E57" i="44" s="1"/>
  <c r="F45" i="42"/>
  <c r="F55" i="42"/>
  <c r="C55" i="42"/>
  <c r="C57" i="42"/>
  <c r="E57" i="42"/>
  <c r="F45" i="41"/>
  <c r="F55" i="41"/>
  <c r="C45" i="41"/>
  <c r="C57" i="41" s="1"/>
  <c r="E57" i="41" s="1"/>
  <c r="C56" i="13"/>
  <c r="C46" i="13"/>
  <c r="C55" i="40"/>
  <c r="C49" i="1"/>
  <c r="C59" i="1"/>
  <c r="C61" i="1"/>
  <c r="F45" i="9"/>
  <c r="F55" i="9"/>
  <c r="C45" i="9"/>
  <c r="C55" i="9"/>
  <c r="C57" i="9" s="1"/>
  <c r="E57" i="9" s="1"/>
  <c r="F45" i="10"/>
  <c r="F55" i="10"/>
  <c r="C45" i="10"/>
  <c r="C55" i="10"/>
  <c r="C57" i="10" s="1"/>
  <c r="E57" i="10" s="1"/>
  <c r="F45" i="11"/>
  <c r="F55" i="11"/>
  <c r="C45" i="11"/>
  <c r="C55" i="11"/>
  <c r="C57" i="11" s="1"/>
  <c r="E57" i="11" s="1"/>
  <c r="F46" i="13"/>
  <c r="F56" i="13"/>
  <c r="F44" i="24"/>
  <c r="F54" i="24"/>
  <c r="F56" i="24" s="1"/>
  <c r="F46" i="25"/>
  <c r="C56" i="25"/>
  <c r="C58" i="25" s="1"/>
  <c r="F45" i="26"/>
  <c r="F55" i="26"/>
  <c r="F57" i="26" s="1"/>
  <c r="D43" i="28"/>
  <c r="D53" i="28"/>
  <c r="D55" i="28"/>
  <c r="C43" i="28"/>
  <c r="C53" i="28"/>
  <c r="C55" i="28" s="1"/>
  <c r="F45" i="33"/>
  <c r="F55" i="33"/>
  <c r="C45" i="33"/>
  <c r="C55" i="33"/>
  <c r="C57" i="33"/>
  <c r="F45" i="34"/>
  <c r="F55" i="34"/>
  <c r="C55" i="34"/>
  <c r="C57" i="34"/>
  <c r="F45" i="35"/>
  <c r="F55" i="35"/>
  <c r="C45" i="35"/>
  <c r="C55" i="35"/>
  <c r="C57" i="35"/>
  <c r="F45" i="36"/>
  <c r="F56" i="36"/>
  <c r="C56" i="36"/>
  <c r="C58" i="36"/>
  <c r="F54" i="37"/>
  <c r="F56" i="37"/>
  <c r="C54" i="37"/>
  <c r="C56" i="37"/>
  <c r="F45" i="38"/>
  <c r="F55" i="38"/>
  <c r="C45" i="38"/>
  <c r="C55" i="38"/>
  <c r="C57" i="38" s="1"/>
  <c r="F45" i="39"/>
  <c r="F55" i="39"/>
  <c r="C45" i="39"/>
  <c r="C57" i="39"/>
  <c r="E45" i="40"/>
  <c r="C45" i="40"/>
  <c r="C57" i="40"/>
  <c r="D62" i="2"/>
  <c r="D64" i="2" s="1"/>
  <c r="D55" i="3"/>
  <c r="F45" i="4"/>
  <c r="F56" i="4"/>
  <c r="C56" i="4"/>
  <c r="C58" i="4"/>
  <c r="E58" i="4"/>
  <c r="F55" i="6"/>
  <c r="F46" i="7"/>
  <c r="F56" i="7"/>
  <c r="C46" i="7"/>
  <c r="C56" i="7"/>
  <c r="C58" i="7" s="1"/>
  <c r="E58" i="7" s="1"/>
  <c r="F45" i="8"/>
  <c r="F55" i="8"/>
  <c r="F57" i="8" s="1"/>
  <c r="C45" i="8"/>
  <c r="C55" i="8"/>
  <c r="C57" i="8" s="1"/>
  <c r="E57" i="8" s="1"/>
  <c r="D56" i="17"/>
  <c r="D57" i="12"/>
  <c r="D57" i="44"/>
  <c r="D58" i="13"/>
  <c r="C58" i="13"/>
  <c r="E58" i="13"/>
  <c r="D15" i="24"/>
  <c r="D56" i="24"/>
  <c r="C56" i="24"/>
  <c r="C56" i="31"/>
  <c r="D15" i="31"/>
  <c r="D56" i="31"/>
  <c r="F56" i="31"/>
  <c r="D58" i="32"/>
  <c r="D57" i="3" l="1"/>
  <c r="D57" i="34"/>
  <c r="D15" i="37"/>
  <c r="D56" i="37" s="1"/>
  <c r="D58" i="25"/>
  <c r="D57" i="26"/>
  <c r="D56" i="30"/>
  <c r="D15" i="22"/>
  <c r="D57" i="22" s="1"/>
  <c r="D56" i="21"/>
  <c r="D15" i="20"/>
  <c r="D57" i="20" s="1"/>
  <c r="D15" i="19"/>
  <c r="D57" i="19" s="1"/>
  <c r="D57" i="18"/>
  <c r="D56" i="16"/>
  <c r="D57" i="15"/>
  <c r="C58" i="32"/>
</calcChain>
</file>

<file path=xl/sharedStrings.xml><?xml version="1.0" encoding="utf-8"?>
<sst xmlns="http://schemas.openxmlformats.org/spreadsheetml/2006/main" count="3563" uniqueCount="376">
  <si>
    <t xml:space="preserve">                   В соответствии со ст. 162 п.11 ЖК РФ ООО "УК"Престиж" публикует финансовый </t>
  </si>
  <si>
    <t xml:space="preserve">                 отчет о результатах деятельности  управляющей организации согласно </t>
  </si>
  <si>
    <t>Постановления правительства РФ</t>
  </si>
  <si>
    <t xml:space="preserve">от 23.09.2010 г. №731 </t>
  </si>
  <si>
    <t>За 2019 год</t>
  </si>
  <si>
    <t>Многоквартирный дом расположенный по адресу: Ильинский б-р. д.2</t>
  </si>
  <si>
    <t>Общая площадь дома - 16836,5 м2</t>
  </si>
  <si>
    <t xml:space="preserve"> Жилая площадь дома-10 812.9 м2</t>
  </si>
  <si>
    <t>№№ п/п</t>
  </si>
  <si>
    <t>Виды услуг(работ)</t>
  </si>
  <si>
    <t>начислено жителям руб.</t>
  </si>
  <si>
    <t>Затраты за отчетный период руб.</t>
  </si>
  <si>
    <t>Задолженность жителей</t>
  </si>
  <si>
    <t>Оплачено жителями руб.</t>
  </si>
  <si>
    <t xml:space="preserve">Содержание и ремонт общего имущества </t>
  </si>
  <si>
    <t>Прочие доходы</t>
  </si>
  <si>
    <t>в т.ч.реклама</t>
  </si>
  <si>
    <t>в том числе расходы по статьям:</t>
  </si>
  <si>
    <t>1.1.</t>
  </si>
  <si>
    <t>Вывоз и утилизация КГМ и ТБО</t>
  </si>
  <si>
    <t>1.2.</t>
  </si>
  <si>
    <t>Дератизация и дезинфекция</t>
  </si>
  <si>
    <t>1.3.</t>
  </si>
  <si>
    <t xml:space="preserve">Периодическое тех. освидетельствование , измерение </t>
  </si>
  <si>
    <t>полного сопротивления петли фаза-нуль,техническое обсл.лифтов</t>
  </si>
  <si>
    <t>1.4.</t>
  </si>
  <si>
    <t>Расходы по эксплуатации многоквартирного</t>
  </si>
  <si>
    <t>1.5.</t>
  </si>
  <si>
    <t>дома</t>
  </si>
  <si>
    <t>1.6.</t>
  </si>
  <si>
    <t>Работы по санитарному содержанию подъездов</t>
  </si>
  <si>
    <t>1.7.</t>
  </si>
  <si>
    <t>Работы  по санитарному содержанию территории</t>
  </si>
  <si>
    <t>1.8.</t>
  </si>
  <si>
    <t>Техническое обслуживание ППАиДУ</t>
  </si>
  <si>
    <t>1.9.</t>
  </si>
  <si>
    <t>Техническое обслуживание системы АСКУЭ</t>
  </si>
  <si>
    <t>1.10.</t>
  </si>
  <si>
    <t>Техническое обслуживание системы диспетчерского контроля</t>
  </si>
  <si>
    <t>1.11.</t>
  </si>
  <si>
    <t xml:space="preserve">Техническое обслуживание ЗУ </t>
  </si>
  <si>
    <t>1.12.</t>
  </si>
  <si>
    <t>Техническое обслуживание ИТП</t>
  </si>
  <si>
    <t>1.13.</t>
  </si>
  <si>
    <t>Поверка манометров</t>
  </si>
  <si>
    <t>1.14.</t>
  </si>
  <si>
    <t>Подготовка систем ИТП к зиме</t>
  </si>
  <si>
    <t>1.15.</t>
  </si>
  <si>
    <t>Ремонт ИТП</t>
  </si>
  <si>
    <t>1.16.</t>
  </si>
  <si>
    <t>Установка прибора учета холодной воды</t>
  </si>
  <si>
    <t>1.17.</t>
  </si>
  <si>
    <t>Материальные ресурсы</t>
  </si>
  <si>
    <t>1.18.</t>
  </si>
  <si>
    <t>Техническое обслуживание внутридомовых телесетей</t>
  </si>
  <si>
    <t>1.19.</t>
  </si>
  <si>
    <t>Амортизация ОС</t>
  </si>
  <si>
    <t>1.20.</t>
  </si>
  <si>
    <t>Расходы по управлениюмногоквартирным домом</t>
  </si>
  <si>
    <t>1.21.</t>
  </si>
  <si>
    <t>Прочие расходы</t>
  </si>
  <si>
    <t>2.</t>
  </si>
  <si>
    <t>Жилищные услуги</t>
  </si>
  <si>
    <t>2.1.</t>
  </si>
  <si>
    <t>Охранные услуги</t>
  </si>
  <si>
    <t>2.2.</t>
  </si>
  <si>
    <t>Услуги дежурных в подъезде</t>
  </si>
  <si>
    <t>2.3.</t>
  </si>
  <si>
    <t>Установка домофонов</t>
  </si>
  <si>
    <t>2.4.</t>
  </si>
  <si>
    <t>Благоустройство территории</t>
  </si>
  <si>
    <t>Коммунальные услуги</t>
  </si>
  <si>
    <t>Электричество</t>
  </si>
  <si>
    <t>Отопление, ГВС</t>
  </si>
  <si>
    <t>3.</t>
  </si>
  <si>
    <t>ХВС</t>
  </si>
  <si>
    <t>4.</t>
  </si>
  <si>
    <t>Канализация</t>
  </si>
  <si>
    <t>Справочно:</t>
  </si>
  <si>
    <t>Квартир всего -192</t>
  </si>
  <si>
    <t>в т.ч. Заселено - 186</t>
  </si>
  <si>
    <t>за 2019 год</t>
  </si>
  <si>
    <t>Многоквартирный дом расположенный по адресу: Ильинский б-р. д.3</t>
  </si>
  <si>
    <t>Общая площадь дома - 22 622.2</t>
  </si>
  <si>
    <t xml:space="preserve">                                          Жилая площадь дома-15167.6м2</t>
  </si>
  <si>
    <t>Начислено жителям</t>
  </si>
  <si>
    <t>Оплачено жителями</t>
  </si>
  <si>
    <t>руб.</t>
  </si>
  <si>
    <t xml:space="preserve">Периодическое тех. освидетельствование, измерение </t>
  </si>
  <si>
    <t>Техническое обслуживание ЗУ</t>
  </si>
  <si>
    <t>Монтаж оборудования для домофонов</t>
  </si>
  <si>
    <t>Ремонтно-восстановительные работы сис-м пож.сигнализации</t>
  </si>
  <si>
    <t>Монтаж ЗУ</t>
  </si>
  <si>
    <t>Проверка манометров</t>
  </si>
  <si>
    <t>Уборка подвалов</t>
  </si>
  <si>
    <t>1.22.</t>
  </si>
  <si>
    <t>Аренда помещений</t>
  </si>
  <si>
    <t>1.23.</t>
  </si>
  <si>
    <t xml:space="preserve">Услуги банка </t>
  </si>
  <si>
    <t>1.24.</t>
  </si>
  <si>
    <t>Расходы по управлению  многоквартирным домом</t>
  </si>
  <si>
    <t>1.25.</t>
  </si>
  <si>
    <t>1.26.</t>
  </si>
  <si>
    <t>Обслуживание домофонов</t>
  </si>
  <si>
    <t>Всего квартир  284</t>
  </si>
  <si>
    <t>Заселено-274</t>
  </si>
  <si>
    <t xml:space="preserve">В соответствии со ст. 162 п.11 ЖК РФ ООО "УК"Престиж" публикует финансовый </t>
  </si>
  <si>
    <t xml:space="preserve"> отчет о результатах деятельности  управляющей организации согласно </t>
  </si>
  <si>
    <t>Многоквартирный дом расположенный по адресу: Ильинский б-р. д.4</t>
  </si>
  <si>
    <t>Общая площадь дома -</t>
  </si>
  <si>
    <t xml:space="preserve">                                 Жилая площадь дома-15040.20м2</t>
  </si>
  <si>
    <t>начислено жителям</t>
  </si>
  <si>
    <t>Техническое обслуживание ЗУ и домофонов</t>
  </si>
  <si>
    <t>Услуги банка</t>
  </si>
  <si>
    <t>Расходы по управлению многоквартирным домом</t>
  </si>
  <si>
    <t>Заселено-265</t>
  </si>
  <si>
    <t>Многоквартирный дом расположенный по адресу: Ильинский б-р. д.5</t>
  </si>
  <si>
    <t xml:space="preserve">                        Общая площадь дома - 39834,5 м</t>
  </si>
  <si>
    <t xml:space="preserve">                                 Жилая площадь дома-21000.90м2</t>
  </si>
  <si>
    <t>№ п/п</t>
  </si>
  <si>
    <t>Виды услуг (работ)</t>
  </si>
  <si>
    <t>Начислено жителям руб.</t>
  </si>
  <si>
    <t>Периодическое тех. освидетельствование и электроизмерительные работы, измерение полного сопротивления петли фаза-нуль, техническое обслуживание лифтов</t>
  </si>
  <si>
    <t>2.5.</t>
  </si>
  <si>
    <t>Установка приборов учета холодной воды</t>
  </si>
  <si>
    <t>Всего квартир  252</t>
  </si>
  <si>
    <t>Заселено-194</t>
  </si>
  <si>
    <t xml:space="preserve"> В соответствии со ст. 162 п.11 ЖК РФ ООО "УК"Престиж" публикует финансовый </t>
  </si>
  <si>
    <t xml:space="preserve">                                     от 23.09.2010 г. №731 </t>
  </si>
  <si>
    <t>Многоквартирный дом расположенный по адресу: Ильинский б-р. д.8</t>
  </si>
  <si>
    <t>Общая площадь дома -  72814,5м2</t>
  </si>
  <si>
    <t>Жилая площадь дома - 61914.70</t>
  </si>
  <si>
    <t xml:space="preserve">                                 </t>
  </si>
  <si>
    <t>Задолженность жителей руб.</t>
  </si>
  <si>
    <t>Квартир всего -714</t>
  </si>
  <si>
    <t>в т.ч. Заселено - 271</t>
  </si>
  <si>
    <t xml:space="preserve">                                                       от 23.09.2010 г. №731 </t>
  </si>
  <si>
    <t>Многоквартирный дом расположенный по адресу: Ильинский б-р. д.9</t>
  </si>
  <si>
    <t>Общая площадь дома - 22332.2 м2</t>
  </si>
  <si>
    <t xml:space="preserve">                                 Жилая площадь дома-14 670.70м2</t>
  </si>
  <si>
    <t xml:space="preserve">Оплачено жителями </t>
  </si>
  <si>
    <t>Всего квартир  192</t>
  </si>
  <si>
    <t>Заселено-126</t>
  </si>
  <si>
    <t xml:space="preserve">                                                          от 23.09.2010 г. №731 </t>
  </si>
  <si>
    <t>Многоквартирный дом расположенный по адресу: ул.Зверева. Д.2</t>
  </si>
  <si>
    <t>Общая площадь дома - 10183.9 м2</t>
  </si>
  <si>
    <t xml:space="preserve">                                 Жилая площадь дома-  7 191.10м2</t>
  </si>
  <si>
    <t>ТО домофонов</t>
  </si>
  <si>
    <t>ТО домофонов видеодомофонов</t>
  </si>
  <si>
    <t>2.6.</t>
  </si>
  <si>
    <t>2.7.</t>
  </si>
  <si>
    <t>Подготовка ИТП к зиме</t>
  </si>
  <si>
    <t>2.8.</t>
  </si>
  <si>
    <t>Всего квартир128</t>
  </si>
  <si>
    <t>Заселено-128</t>
  </si>
  <si>
    <t xml:space="preserve">                                                               от 23.09.2010 г. №731 </t>
  </si>
  <si>
    <t>Многоквартирный дом расположенный по адресу: ул.Зверева. д.4</t>
  </si>
  <si>
    <t>Общая площадь дома -34258.9</t>
  </si>
  <si>
    <t xml:space="preserve">                                 Жилая площадь дома-  23 840.60м2</t>
  </si>
  <si>
    <t>Материальные расходы</t>
  </si>
  <si>
    <t>Всего квартир 424</t>
  </si>
  <si>
    <t>Заселено-422</t>
  </si>
  <si>
    <t xml:space="preserve">                                                            от 23.09.2010 г. №731 </t>
  </si>
  <si>
    <t>Многоквартирный дом расположенный по адресу: ул.Зверева. д.6</t>
  </si>
  <si>
    <t xml:space="preserve">                        Общая площадь дома - 34086.10</t>
  </si>
  <si>
    <t xml:space="preserve">                                 Жилая площадь дома-  23 817.8м2</t>
  </si>
  <si>
    <t>Благоустройство территории, уборка подвалов</t>
  </si>
  <si>
    <t>Заселено-420</t>
  </si>
  <si>
    <t>Многоквартирный дом расположенный по адресу: ул.Зверева. д.8</t>
  </si>
  <si>
    <t>Общая площадь дома - 15263,5 м2</t>
  </si>
  <si>
    <t xml:space="preserve">                                 Жилая площадь дома-  10 803.5м2</t>
  </si>
  <si>
    <t>Нначислено жителям</t>
  </si>
  <si>
    <t>Всего квартир 192</t>
  </si>
  <si>
    <t>Заселено-188</t>
  </si>
  <si>
    <t>Общая площадь дома - 20400.9 м2</t>
  </si>
  <si>
    <t xml:space="preserve">                                 Жилая площадь дома-  12874.30м2</t>
  </si>
  <si>
    <t xml:space="preserve">                                Нежилая площадь дома-773 м2</t>
  </si>
  <si>
    <t>по плану</t>
  </si>
  <si>
    <t>фактически</t>
  </si>
  <si>
    <t>ТО лифтов</t>
  </si>
  <si>
    <t>Периодическое техническое освидетельствование лифтов</t>
  </si>
  <si>
    <t>фактические</t>
  </si>
  <si>
    <t>доп.расходы</t>
  </si>
  <si>
    <t>Установка узла учета тепла</t>
  </si>
  <si>
    <t>Ремонт лифтов</t>
  </si>
  <si>
    <t>Установка приборов учета ХВС</t>
  </si>
  <si>
    <t>Заселено-182</t>
  </si>
  <si>
    <t>Многоквартирный дом расположенный по адресу: Красногорский б-р. д.13.к.1</t>
  </si>
  <si>
    <t>Общая площадь дома -18180 м2</t>
  </si>
  <si>
    <t xml:space="preserve">                                 Жилая площадь дома-  14 715.7м2</t>
  </si>
  <si>
    <t>Всего квартир 256</t>
  </si>
  <si>
    <t>Заселено-186</t>
  </si>
  <si>
    <t>Многоквартирный дом расположенный по адресу: Красногорский б-р. д.13.к.2</t>
  </si>
  <si>
    <t xml:space="preserve">                                Общая площадь дома - 19180 м2</t>
  </si>
  <si>
    <t xml:space="preserve">                                 Жилая площадь дома-  14 329.2м2</t>
  </si>
  <si>
    <t>Опломбировка прибора учета воды</t>
  </si>
  <si>
    <t>Заселено-179</t>
  </si>
  <si>
    <t>Многоквартирный дом расположенный по адресу: Красногорский б-р. д.17</t>
  </si>
  <si>
    <t xml:space="preserve">             Общая площадь дома - 58 963,85 м2</t>
  </si>
  <si>
    <t xml:space="preserve">                                 Жилая площадь дома-  47 990.7м2</t>
  </si>
  <si>
    <t>Всего квартир 726</t>
  </si>
  <si>
    <t>Заселено17</t>
  </si>
  <si>
    <t>Многоквартирный дом расположенный по адресу: Красногорский б-р. д.19</t>
  </si>
  <si>
    <t xml:space="preserve">              Общая площадь дома -</t>
  </si>
  <si>
    <t xml:space="preserve">                           Жилая площадь дома-  20 897.6м2</t>
  </si>
  <si>
    <t>Вывоз мусора</t>
  </si>
  <si>
    <t>Введен в эксплуатацию 2012 г.</t>
  </si>
  <si>
    <t>Многоквартирный дом расположенный по адресу: Красногорский б-р. д.5</t>
  </si>
  <si>
    <t xml:space="preserve">            Общая площадь дома - 25 726 м2</t>
  </si>
  <si>
    <t xml:space="preserve">                                 Жилая площадь дома-  17 446.10м2</t>
  </si>
  <si>
    <t>Уборка подвала</t>
  </si>
  <si>
    <t>Ремонтно-восстановительные работы систем автоматики,</t>
  </si>
  <si>
    <t>настройка автоматики</t>
  </si>
  <si>
    <t>Установка узла учета тепловой энергии на вводе в ИТП</t>
  </si>
  <si>
    <t>Очистка кровли</t>
  </si>
  <si>
    <t>Ремонт подъезда</t>
  </si>
  <si>
    <t>Расходы по управлению многоквартирными домами</t>
  </si>
  <si>
    <t>Поверка манометра</t>
  </si>
  <si>
    <t xml:space="preserve">настройка водонапорной станции, </t>
  </si>
  <si>
    <t xml:space="preserve">Всего квартир 192 </t>
  </si>
  <si>
    <t>Заселено 184</t>
  </si>
  <si>
    <t xml:space="preserve">   -</t>
  </si>
  <si>
    <t>Многоквартирный дом расположенный по адресу: Красногорский б-р. д.7</t>
  </si>
  <si>
    <t>Общая площадь дома - 23456,6 м2</t>
  </si>
  <si>
    <t xml:space="preserve">                                          Жилая площадь дома-  17 372.2м2</t>
  </si>
  <si>
    <t>Периодическое тех. освидетельствование и электроизмерительных работ, измерение полного сопротивления петли фаза-нуль, техническое обслуживание лифтов</t>
  </si>
  <si>
    <t>Заселено 185</t>
  </si>
  <si>
    <t>Многоквартирный дом расположенный по адресу: Красногорский б-р. д.9</t>
  </si>
  <si>
    <t>Общая площадь дома - 24 263,56 м2</t>
  </si>
  <si>
    <t>Жилая площадь дома-  17 408.60м2</t>
  </si>
  <si>
    <t>Работы  по санитарному содержанию подвалов и благоустройство</t>
  </si>
  <si>
    <t>Заселено 182</t>
  </si>
  <si>
    <t xml:space="preserve">                                                                    от 23.09.2010 г. №731 </t>
  </si>
  <si>
    <t>Многоквартирный дом расположенный по адресу: Павшинский бульвар, д.11</t>
  </si>
  <si>
    <t>Общая площадь дома -22333.2 м2</t>
  </si>
  <si>
    <t xml:space="preserve"> Жилая площадь дома-  10 948.4м2</t>
  </si>
  <si>
    <t>Заселено 120</t>
  </si>
  <si>
    <t>Многоквартирный дом расположенный по адресу: Павшинский бульвар, д.12</t>
  </si>
  <si>
    <t>Общая площадь дома - 20 251 м2</t>
  </si>
  <si>
    <t xml:space="preserve">  Жилая площадь дома-  14 875.7м2</t>
  </si>
  <si>
    <t>в т.ч. Реклама</t>
  </si>
  <si>
    <t>Ремонт устройств УСПП</t>
  </si>
  <si>
    <t>Квартир всего - 387</t>
  </si>
  <si>
    <t>в т.ч. Заселено - 300</t>
  </si>
  <si>
    <t>Многоквартирный дом расположенный по адресу: Павшинский бульвар, д.16</t>
  </si>
  <si>
    <t>Общая площадь дома - 35 597.0 м2</t>
  </si>
  <si>
    <t>Жилая площадь дома-  20 279.6м2</t>
  </si>
  <si>
    <t>в т. ч. Реклама</t>
  </si>
  <si>
    <t>Квартир всего - 231</t>
  </si>
  <si>
    <t>в т.ч. Заселено - 170</t>
  </si>
  <si>
    <t>Многоквартирный дом расположенный по адресу: Павшинский бульвар, д.17</t>
  </si>
  <si>
    <t>Общая площадь дома - 30 357.4 м2</t>
  </si>
  <si>
    <t xml:space="preserve">                                                      Жилая площадь дома-  16730.7м2</t>
  </si>
  <si>
    <t>Работы по санитарному содержанию подвалов и благоустройство</t>
  </si>
  <si>
    <t>Квартир всего - 180</t>
  </si>
  <si>
    <t>в т.ч. 3аселено - 53</t>
  </si>
  <si>
    <t xml:space="preserve">                                                                       от 23.09.2010 г. №731 </t>
  </si>
  <si>
    <t xml:space="preserve">    За 2019 год</t>
  </si>
  <si>
    <t>Многоквартирный дом расположенный по адресу: Павшинский бульвар, д.18</t>
  </si>
  <si>
    <t>Общая площадь дома - 20 400.9 м2</t>
  </si>
  <si>
    <t xml:space="preserve">                                                             Жилая площадь дома-  12857.7м2</t>
  </si>
  <si>
    <t>Периодическое тех. освидетельствование и электроизмерительные работы, измерениеполного сопротивления петли фаза-нуль, техническое обслуживание лифтов</t>
  </si>
  <si>
    <t>Квартир всего - 192</t>
  </si>
  <si>
    <t>в т.ч. 3аселено - 183</t>
  </si>
  <si>
    <t>Многоквартирный дом расположенный по адресу: Павшинский бульвар, д.20</t>
  </si>
  <si>
    <t>Общая площадь дома - 20 832 м2</t>
  </si>
  <si>
    <t xml:space="preserve">                                                             Жилая площадь дома-  13720.6м2</t>
  </si>
  <si>
    <t>в т.ч реклама</t>
  </si>
  <si>
    <t>в т.ч. заселено - 162</t>
  </si>
  <si>
    <t>Многоквартирный дом расположенный по адресу: Павшинский бульвар, д.24</t>
  </si>
  <si>
    <t>Общая площадь дома - 11170.4 м2</t>
  </si>
  <si>
    <t xml:space="preserve">                                            Жилая площадь дома-  7423.10м2</t>
  </si>
  <si>
    <t>?</t>
  </si>
  <si>
    <t>Квартир всего - 70</t>
  </si>
  <si>
    <t>в т.ч. заселено - 24</t>
  </si>
  <si>
    <t>Многоквартирный дом расположенный по адресу: Павшинский бульвар, д.30</t>
  </si>
  <si>
    <t>Общая площадь дома - 11067.4 м2</t>
  </si>
  <si>
    <t xml:space="preserve">                                                            Жилая площадь дома-  6577.5м2</t>
  </si>
  <si>
    <t>Квартир всего - 72</t>
  </si>
  <si>
    <t>в т.ч. заселено - 15</t>
  </si>
  <si>
    <t>Многоквартирный дом расположенный по адресу: Павшинский бульвар, д.32</t>
  </si>
  <si>
    <t>Общая площадь дома - 9875,6 м</t>
  </si>
  <si>
    <t xml:space="preserve">                                                              Жилая площадь дома-  6577.5м2</t>
  </si>
  <si>
    <t>Многоквартирный дом расположенный по адресу: Павшинский бульвар, д.4</t>
  </si>
  <si>
    <t>Общая площадь дома - 28963,5 м2</t>
  </si>
  <si>
    <t xml:space="preserve">                                                   Жилая площадь дома-  24 247.6м2</t>
  </si>
  <si>
    <t xml:space="preserve">в т.ч.реклама </t>
  </si>
  <si>
    <t>Квартир всего - 448</t>
  </si>
  <si>
    <t>в т.ч. заселено - 435</t>
  </si>
  <si>
    <t>Многоквартирный дом расположенный по адресу: Павшинский бульвар, д.6</t>
  </si>
  <si>
    <t>Общая площадь дома - 27446.0 м2</t>
  </si>
  <si>
    <t xml:space="preserve">                                                  Жилая площадь дома-  18996.10м2</t>
  </si>
  <si>
    <t>в т.ч. реклама</t>
  </si>
  <si>
    <t>Благоустройство</t>
  </si>
  <si>
    <t>Квартир всего - 268</t>
  </si>
  <si>
    <t>в т.ч. заселено - 253</t>
  </si>
  <si>
    <t>Многоквартирный дом расположенный по адресу: Подмосковный б-р, д.1</t>
  </si>
  <si>
    <t xml:space="preserve">                  Общая площадь дома - 45 526.3 м2</t>
  </si>
  <si>
    <t xml:space="preserve">                                 Жилая площадь дома-  32470.20м2</t>
  </si>
  <si>
    <t>Квартир всего - 388</t>
  </si>
  <si>
    <t>в т.ч. заселено - 361</t>
  </si>
  <si>
    <t>Многоквартирный дом расположенный по адресу: Подмосковный б-р, д.2</t>
  </si>
  <si>
    <t>Общая площадь дома - 47951.6</t>
  </si>
  <si>
    <t xml:space="preserve">                                 Жилая площадь дома-  32548.8м2</t>
  </si>
  <si>
    <t>Расходы по управлению многоквартирным  домом</t>
  </si>
  <si>
    <t>в т.ч. заселено - 315</t>
  </si>
  <si>
    <t xml:space="preserve">                                                                                   от 23.09.2010 г. №731 </t>
  </si>
  <si>
    <t xml:space="preserve">               За 2019 год</t>
  </si>
  <si>
    <t>Многоквартирный дом расположенный по адресу: Подмосковный б-р, д.3</t>
  </si>
  <si>
    <t>Общая площадь дома - 10117.7</t>
  </si>
  <si>
    <t xml:space="preserve">                                 Жилая площадь дома-  7335.7м2</t>
  </si>
  <si>
    <t>Квартир всего - 131</t>
  </si>
  <si>
    <t>в т.ч. заселено - 129</t>
  </si>
  <si>
    <t>Многоквартирный дом расположенный по адресу: Подмосковный б-р, д.4</t>
  </si>
  <si>
    <t>Общая площадь дома - 10 116.3 м2</t>
  </si>
  <si>
    <t xml:space="preserve">                                 Жилая площадь дома-  7364.4м2</t>
  </si>
  <si>
    <t>в т.ч. заселено - 127</t>
  </si>
  <si>
    <t>Многоквартирный дом расположенный по адресу: Подмосковный б-р, д.5</t>
  </si>
  <si>
    <t xml:space="preserve">               Общая площадь дома -15550.3 м2</t>
  </si>
  <si>
    <t xml:space="preserve">                                 Жилая площадь дома-  10628.1м2</t>
  </si>
  <si>
    <t>поверка манометров</t>
  </si>
  <si>
    <t>Квартир всего - 128</t>
  </si>
  <si>
    <t>в т.ч. заселено - 88</t>
  </si>
  <si>
    <t>Многоквартирный дом расположенный по адресу: Подмосковный б-р, д.6</t>
  </si>
  <si>
    <t>Общая площадь дома - 9 618.4 м2</t>
  </si>
  <si>
    <t xml:space="preserve">                                 Жилая площадь дома-  7362.30м2</t>
  </si>
  <si>
    <t>в т.ч. заселено -129</t>
  </si>
  <si>
    <t>Многоквартирный дом расположенный по адресу: Подмосковный б-р, д.7</t>
  </si>
  <si>
    <t>Общая площадь дома -12 705.1 м2</t>
  </si>
  <si>
    <t xml:space="preserve">                                 Жилая площадь дома-  8665.5м2</t>
  </si>
  <si>
    <t>прочие доходы</t>
  </si>
  <si>
    <t>Квартир всего - 138</t>
  </si>
  <si>
    <t>в т.ч. заселено -88</t>
  </si>
  <si>
    <t xml:space="preserve">                                                                                               от 23.09.2010 г. №731 </t>
  </si>
  <si>
    <t>Многоквартирный дом расположенный по адресу: Подмосковный б-р, д.8</t>
  </si>
  <si>
    <t>Общая площадь дома -42732.2 м2</t>
  </si>
  <si>
    <t xml:space="preserve">                         Жилая площадь дома-  27782.4м2</t>
  </si>
  <si>
    <t>в т.ч. заселено -300</t>
  </si>
  <si>
    <t>Многоквартирный дом расположенный по адресу: Подмосковный б-р, д12</t>
  </si>
  <si>
    <t xml:space="preserve">                                 Жилая площадь дома-  14541.2м2</t>
  </si>
  <si>
    <t>Многоквартирный дом расположенный по адресу: ул.Спасская, д. 10</t>
  </si>
  <si>
    <t>Общая площадь дома - 13442.41 м2</t>
  </si>
  <si>
    <t xml:space="preserve">                        Жилая площадь дома-  9838.4м2</t>
  </si>
  <si>
    <t>Поверка технических манометров</t>
  </si>
  <si>
    <t>Поверка теплосчетчиков</t>
  </si>
  <si>
    <t>Пломбировка эл.счетчиков</t>
  </si>
  <si>
    <t>Квартир всего - 168</t>
  </si>
  <si>
    <t>в т.ч. заселено -158</t>
  </si>
  <si>
    <t xml:space="preserve">                                                                                      от 23.09.2010 г. №731 </t>
  </si>
  <si>
    <t>Многоквартирный дом расположенный по адресу: ул.Игната Титова, д3</t>
  </si>
  <si>
    <t xml:space="preserve">                       Жилая площадь дома-  9838.4м2</t>
  </si>
  <si>
    <t>Квартир всего - 156</t>
  </si>
  <si>
    <t>в т.ч. заселено -128</t>
  </si>
  <si>
    <t>Многоквартирный дом расположенный по адресу: ул.Спасская, д. 6</t>
  </si>
  <si>
    <t xml:space="preserve">                                 Жилая площадь дома-  9838.4м2</t>
  </si>
  <si>
    <t>Прочие  расходы</t>
  </si>
  <si>
    <t>в т.ч. заселено -164</t>
  </si>
  <si>
    <t>Многоквартирный дом расположенный по адресу: ул.Спасская, д. 8</t>
  </si>
  <si>
    <t>в т.ч. заселено -167</t>
  </si>
  <si>
    <t>Многоквартирный дом расположенный по адресу: Подмосковный б-р, д.11</t>
  </si>
  <si>
    <t>Общая площадь дома - 50 306.5м2</t>
  </si>
  <si>
    <t xml:space="preserve">                                 Жилая площадь дома- 38 152 .2м2</t>
  </si>
  <si>
    <t>Ппочие  расходы</t>
  </si>
  <si>
    <t xml:space="preserve"> ТО домофонов</t>
  </si>
  <si>
    <t>Квартир всего - 486</t>
  </si>
  <si>
    <t>в т.ч. заселено -470</t>
  </si>
  <si>
    <t>Многоквартирный дом расположенный по адресу: Павшинский б-р, д.7</t>
  </si>
  <si>
    <t>Общая площадь дома - 27 799.6 м2</t>
  </si>
  <si>
    <t xml:space="preserve">                                 Жилая площадь дома- 19 361.1м2</t>
  </si>
  <si>
    <t>Квартир всего -269</t>
  </si>
  <si>
    <t>в т.ч. заселено -263</t>
  </si>
  <si>
    <t xml:space="preserve">    За 2020 год</t>
  </si>
  <si>
    <t>Многоквартирный дом расположенный по адресу: ул.Спасская, д. 12</t>
  </si>
  <si>
    <t>Общая площадь дома - 13443.4 м2</t>
  </si>
  <si>
    <t xml:space="preserve">                        Жилая площадь дома-  9839.4м2</t>
  </si>
  <si>
    <t>Квартир всего 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</si>
</sst>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>
    <font>
      <sz val="10"/>
      <name val="Arial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</font>
    <font>
      <sz val="10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3" fontId="1" fillId="0" borderId="6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4" xfId="0" applyFont="1" applyBorder="1"/>
    <xf numFmtId="3" fontId="0" fillId="0" borderId="6" xfId="0" applyNumberFormat="1" applyBorder="1"/>
    <xf numFmtId="3" fontId="0" fillId="0" borderId="4" xfId="0" applyNumberFormat="1" applyBorder="1"/>
    <xf numFmtId="3" fontId="2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3" fontId="0" fillId="0" borderId="8" xfId="0" applyNumberFormat="1" applyBorder="1"/>
    <xf numFmtId="3" fontId="0" fillId="0" borderId="0" xfId="0" applyNumberFormat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9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0" fillId="0" borderId="18" xfId="0" applyNumberFormat="1" applyBorder="1"/>
    <xf numFmtId="3" fontId="3" fillId="0" borderId="4" xfId="0" applyNumberFormat="1" applyFont="1" applyBorder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3" fillId="0" borderId="9" xfId="0" applyNumberFormat="1" applyFont="1" applyBorder="1"/>
    <xf numFmtId="3" fontId="3" fillId="0" borderId="18" xfId="0" applyNumberFormat="1" applyFont="1" applyBorder="1"/>
    <xf numFmtId="3" fontId="1" fillId="0" borderId="0" xfId="0" applyNumberFormat="1" applyFont="1" applyBorder="1"/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5" xfId="0" applyNumberFormat="1" applyFont="1" applyBorder="1"/>
    <xf numFmtId="3" fontId="2" fillId="0" borderId="0" xfId="0" applyNumberFormat="1" applyFont="1" applyBorder="1"/>
    <xf numFmtId="3" fontId="0" fillId="0" borderId="20" xfId="0" applyNumberForma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horizontal="center"/>
    </xf>
    <xf numFmtId="0" fontId="0" fillId="0" borderId="20" xfId="0" applyBorder="1"/>
    <xf numFmtId="3" fontId="0" fillId="0" borderId="22" xfId="0" applyNumberFormat="1" applyBorder="1"/>
    <xf numFmtId="0" fontId="0" fillId="0" borderId="19" xfId="0" applyBorder="1"/>
    <xf numFmtId="0" fontId="0" fillId="0" borderId="24" xfId="0" applyBorder="1"/>
    <xf numFmtId="164" fontId="1" fillId="0" borderId="20" xfId="0" applyNumberFormat="1" applyFont="1" applyBorder="1"/>
    <xf numFmtId="164" fontId="0" fillId="0" borderId="20" xfId="0" applyNumberFormat="1" applyBorder="1"/>
    <xf numFmtId="164" fontId="2" fillId="0" borderId="20" xfId="0" applyNumberFormat="1" applyFont="1" applyBorder="1"/>
    <xf numFmtId="164" fontId="0" fillId="0" borderId="22" xfId="0" applyNumberFormat="1" applyBorder="1"/>
    <xf numFmtId="164" fontId="0" fillId="0" borderId="0" xfId="0" applyNumberFormat="1"/>
    <xf numFmtId="164" fontId="1" fillId="0" borderId="23" xfId="0" applyNumberFormat="1" applyFont="1" applyBorder="1" applyAlignment="1">
      <alignment horizontal="center"/>
    </xf>
    <xf numFmtId="164" fontId="0" fillId="0" borderId="23" xfId="0" applyNumberForma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0" fillId="0" borderId="24" xfId="0" applyNumberFormat="1" applyBorder="1"/>
    <xf numFmtId="164" fontId="0" fillId="0" borderId="25" xfId="0" applyNumberFormat="1" applyBorder="1"/>
    <xf numFmtId="164" fontId="1" fillId="0" borderId="26" xfId="0" applyNumberFormat="1" applyFont="1" applyBorder="1"/>
    <xf numFmtId="164" fontId="0" fillId="0" borderId="26" xfId="0" applyNumberFormat="1" applyBorder="1"/>
    <xf numFmtId="164" fontId="2" fillId="0" borderId="26" xfId="0" applyNumberFormat="1" applyFont="1" applyBorder="1"/>
    <xf numFmtId="164" fontId="0" fillId="0" borderId="27" xfId="0" applyNumberFormat="1" applyBorder="1"/>
    <xf numFmtId="0" fontId="0" fillId="0" borderId="25" xfId="0" applyBorder="1"/>
    <xf numFmtId="0" fontId="0" fillId="0" borderId="26" xfId="0" applyBorder="1"/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0" fontId="0" fillId="0" borderId="27" xfId="0" applyBorder="1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9" xfId="0" applyBorder="1"/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/>
    <xf numFmtId="3" fontId="1" fillId="0" borderId="26" xfId="0" applyNumberFormat="1" applyFont="1" applyBorder="1"/>
    <xf numFmtId="3" fontId="0" fillId="0" borderId="26" xfId="0" applyNumberFormat="1" applyBorder="1"/>
    <xf numFmtId="3" fontId="0" fillId="0" borderId="27" xfId="0" applyNumberFormat="1" applyBorder="1"/>
    <xf numFmtId="3" fontId="1" fillId="0" borderId="29" xfId="0" applyNumberFormat="1" applyFont="1" applyBorder="1"/>
    <xf numFmtId="3" fontId="1" fillId="0" borderId="27" xfId="0" applyNumberFormat="1" applyFont="1" applyBorder="1"/>
    <xf numFmtId="0" fontId="0" fillId="0" borderId="23" xfId="0" applyBorder="1"/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3" fontId="2" fillId="0" borderId="26" xfId="0" applyNumberFormat="1" applyFont="1" applyBorder="1"/>
    <xf numFmtId="0" fontId="0" fillId="0" borderId="26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0" xfId="0" applyNumberFormat="1" applyBorder="1"/>
    <xf numFmtId="4" fontId="3" fillId="0" borderId="0" xfId="0" applyNumberFormat="1" applyFont="1" applyBorder="1"/>
    <xf numFmtId="3" fontId="3" fillId="0" borderId="26" xfId="0" applyNumberFormat="1" applyFont="1" applyBorder="1"/>
    <xf numFmtId="0" fontId="4" fillId="0" borderId="26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3" fontId="6" fillId="0" borderId="0" xfId="0" applyNumberFormat="1" applyFont="1" applyBorder="1"/>
    <xf numFmtId="164" fontId="0" fillId="0" borderId="32" xfId="0" applyNumberFormat="1" applyBorder="1"/>
    <xf numFmtId="164" fontId="0" fillId="0" borderId="33" xfId="0" applyNumberFormat="1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164" fontId="1" fillId="0" borderId="35" xfId="0" applyNumberFormat="1" applyFont="1" applyBorder="1"/>
    <xf numFmtId="0" fontId="4" fillId="0" borderId="5" xfId="0" applyFont="1" applyBorder="1" applyAlignment="1">
      <alignment wrapText="1"/>
    </xf>
    <xf numFmtId="2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5" xfId="0" applyNumberFormat="1" applyFont="1" applyBorder="1"/>
    <xf numFmtId="3" fontId="0" fillId="0" borderId="5" xfId="0" applyNumberForma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31" xfId="0" applyFont="1" applyBorder="1" applyAlignment="1">
      <alignment horizontal="center" vertical="center" wrapText="1"/>
    </xf>
    <xf numFmtId="0" fontId="0" fillId="0" borderId="39" xfId="0" applyBorder="1"/>
    <xf numFmtId="3" fontId="1" fillId="0" borderId="33" xfId="0" applyNumberFormat="1" applyFont="1" applyBorder="1"/>
    <xf numFmtId="0" fontId="0" fillId="0" borderId="33" xfId="0" applyBorder="1"/>
    <xf numFmtId="3" fontId="0" fillId="0" borderId="33" xfId="0" applyNumberFormat="1" applyBorder="1"/>
    <xf numFmtId="3" fontId="2" fillId="0" borderId="33" xfId="0" applyNumberFormat="1" applyFont="1" applyBorder="1"/>
    <xf numFmtId="3" fontId="0" fillId="0" borderId="35" xfId="0" applyNumberFormat="1" applyBorder="1"/>
    <xf numFmtId="3" fontId="0" fillId="0" borderId="32" xfId="0" applyNumberForma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164" fontId="1" fillId="0" borderId="40" xfId="0" applyNumberFormat="1" applyFont="1" applyBorder="1"/>
    <xf numFmtId="164" fontId="1" fillId="0" borderId="41" xfId="0" applyNumberFormat="1" applyFont="1" applyBorder="1"/>
    <xf numFmtId="164" fontId="0" fillId="0" borderId="39" xfId="0" applyNumberFormat="1" applyBorder="1"/>
    <xf numFmtId="164" fontId="2" fillId="0" borderId="33" xfId="0" applyNumberFormat="1" applyFont="1" applyBorder="1"/>
    <xf numFmtId="164" fontId="0" fillId="0" borderId="35" xfId="0" applyNumberFormat="1" applyBorder="1"/>
    <xf numFmtId="164" fontId="0" fillId="0" borderId="4" xfId="0" applyNumberForma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164" fontId="1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 wrapText="1"/>
    </xf>
    <xf numFmtId="3" fontId="0" fillId="0" borderId="12" xfId="0" applyNumberFormat="1" applyBorder="1"/>
    <xf numFmtId="0" fontId="3" fillId="0" borderId="4" xfId="0" applyFont="1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3" fontId="1" fillId="0" borderId="6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4" xfId="0" applyNumberForma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42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3" fontId="0" fillId="0" borderId="11" xfId="0" applyNumberFormat="1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3" fontId="1" fillId="0" borderId="16" xfId="0" applyNumberFormat="1" applyFont="1" applyBorder="1" applyAlignment="1">
      <alignment wrapText="1"/>
    </xf>
    <xf numFmtId="3" fontId="1" fillId="0" borderId="15" xfId="0" applyNumberFormat="1" applyFont="1" applyBorder="1" applyAlignment="1">
      <alignment wrapText="1"/>
    </xf>
    <xf numFmtId="3" fontId="1" fillId="0" borderId="18" xfId="0" applyNumberFormat="1" applyFont="1" applyBorder="1" applyAlignment="1">
      <alignment wrapText="1"/>
    </xf>
    <xf numFmtId="3" fontId="1" fillId="0" borderId="8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3" fontId="3" fillId="0" borderId="4" xfId="0" applyNumberFormat="1" applyFont="1" applyBorder="1" applyAlignment="1">
      <alignment wrapText="1"/>
    </xf>
    <xf numFmtId="0" fontId="0" fillId="0" borderId="18" xfId="0" applyBorder="1" applyAlignment="1">
      <alignment wrapText="1"/>
    </xf>
    <xf numFmtId="0" fontId="1" fillId="0" borderId="31" xfId="0" applyFont="1" applyBorder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13" xfId="0" applyNumberFormat="1" applyBorder="1" applyAlignment="1">
      <alignment wrapText="1"/>
    </xf>
    <xf numFmtId="0" fontId="0" fillId="0" borderId="16" xfId="0" applyBorder="1" applyAlignment="1">
      <alignment wrapText="1"/>
    </xf>
    <xf numFmtId="3" fontId="1" fillId="0" borderId="17" xfId="0" applyNumberFormat="1" applyFont="1" applyBorder="1" applyAlignment="1">
      <alignment wrapText="1"/>
    </xf>
    <xf numFmtId="3" fontId="1" fillId="0" borderId="9" xfId="0" applyNumberFormat="1" applyFont="1" applyBorder="1" applyAlignment="1">
      <alignment wrapText="1"/>
    </xf>
    <xf numFmtId="3" fontId="0" fillId="0" borderId="5" xfId="0" applyNumberForma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0" fillId="0" borderId="18" xfId="0" applyNumberFormat="1" applyBorder="1" applyAlignment="1">
      <alignment wrapText="1"/>
    </xf>
    <xf numFmtId="0" fontId="3" fillId="0" borderId="0" xfId="0" applyFont="1" applyAlignment="1">
      <alignment wrapText="1"/>
    </xf>
    <xf numFmtId="0" fontId="0" fillId="0" borderId="25" xfId="0" applyBorder="1" applyAlignment="1">
      <alignment wrapText="1"/>
    </xf>
    <xf numFmtId="164" fontId="0" fillId="0" borderId="24" xfId="0" applyNumberFormat="1" applyBorder="1" applyAlignment="1">
      <alignment wrapText="1"/>
    </xf>
    <xf numFmtId="164" fontId="0" fillId="0" borderId="25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39" xfId="0" applyNumberFormat="1" applyBorder="1" applyAlignment="1">
      <alignment wrapText="1"/>
    </xf>
    <xf numFmtId="164" fontId="1" fillId="0" borderId="20" xfId="0" applyNumberFormat="1" applyFont="1" applyBorder="1" applyAlignment="1">
      <alignment wrapText="1"/>
    </xf>
    <xf numFmtId="164" fontId="1" fillId="0" borderId="26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0" borderId="33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20" xfId="0" applyNumberFormat="1" applyBorder="1" applyAlignment="1">
      <alignment wrapText="1"/>
    </xf>
    <xf numFmtId="164" fontId="0" fillId="0" borderId="26" xfId="0" applyNumberFormat="1" applyBorder="1" applyAlignment="1">
      <alignment wrapText="1"/>
    </xf>
    <xf numFmtId="164" fontId="0" fillId="0" borderId="33" xfId="0" applyNumberFormat="1" applyBorder="1" applyAlignment="1">
      <alignment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164" fontId="2" fillId="0" borderId="20" xfId="0" applyNumberFormat="1" applyFont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33" xfId="0" applyNumberFormat="1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164" fontId="1" fillId="0" borderId="40" xfId="0" applyNumberFormat="1" applyFont="1" applyBorder="1" applyAlignment="1">
      <alignment wrapText="1"/>
    </xf>
    <xf numFmtId="0" fontId="0" fillId="0" borderId="27" xfId="0" applyBorder="1" applyAlignment="1">
      <alignment wrapText="1"/>
    </xf>
    <xf numFmtId="164" fontId="0" fillId="0" borderId="22" xfId="0" applyNumberFormat="1" applyBorder="1" applyAlignment="1">
      <alignment wrapText="1"/>
    </xf>
    <xf numFmtId="164" fontId="0" fillId="0" borderId="27" xfId="0" applyNumberFormat="1" applyBorder="1" applyAlignment="1">
      <alignment wrapText="1"/>
    </xf>
    <xf numFmtId="164" fontId="0" fillId="0" borderId="35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1" fillId="0" borderId="28" xfId="0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164" fontId="1" fillId="0" borderId="28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0" fillId="0" borderId="32" xfId="0" applyNumberFormat="1" applyBorder="1" applyAlignment="1">
      <alignment wrapText="1"/>
    </xf>
    <xf numFmtId="0" fontId="0" fillId="0" borderId="29" xfId="0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164" fontId="1" fillId="0" borderId="29" xfId="0" applyNumberFormat="1" applyFont="1" applyBorder="1" applyAlignment="1">
      <alignment wrapText="1"/>
    </xf>
    <xf numFmtId="164" fontId="1" fillId="0" borderId="34" xfId="0" applyNumberFormat="1" applyFont="1" applyBorder="1" applyAlignment="1">
      <alignment wrapText="1"/>
    </xf>
    <xf numFmtId="164" fontId="1" fillId="0" borderId="22" xfId="0" applyNumberFormat="1" applyFont="1" applyBorder="1" applyAlignment="1">
      <alignment wrapText="1"/>
    </xf>
    <xf numFmtId="164" fontId="1" fillId="0" borderId="41" xfId="0" applyNumberFormat="1" applyFont="1" applyBorder="1" applyAlignment="1">
      <alignment wrapText="1"/>
    </xf>
    <xf numFmtId="164" fontId="1" fillId="0" borderId="35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0" fillId="0" borderId="17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0" borderId="15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3" fontId="0" fillId="0" borderId="43" xfId="0" applyNumberForma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64" fontId="1" fillId="0" borderId="44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64" fontId="1" fillId="0" borderId="45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164" fontId="0" fillId="0" borderId="23" xfId="0" applyNumberForma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4" fillId="0" borderId="26" xfId="0" applyFont="1" applyBorder="1"/>
    <xf numFmtId="164" fontId="3" fillId="0" borderId="20" xfId="0" applyNumberFormat="1" applyFont="1" applyBorder="1"/>
    <xf numFmtId="164" fontId="3" fillId="0" borderId="26" xfId="0" applyNumberFormat="1" applyFont="1" applyBorder="1"/>
    <xf numFmtId="164" fontId="0" fillId="0" borderId="31" xfId="0" applyNumberFormat="1" applyBorder="1"/>
    <xf numFmtId="164" fontId="1" fillId="0" borderId="8" xfId="0" applyNumberFormat="1" applyFont="1" applyBorder="1"/>
    <xf numFmtId="164" fontId="0" fillId="0" borderId="46" xfId="0" applyNumberFormat="1" applyBorder="1"/>
    <xf numFmtId="164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47" xfId="0" applyFont="1" applyBorder="1" applyAlignment="1">
      <alignment wrapText="1"/>
    </xf>
    <xf numFmtId="0" fontId="0" fillId="0" borderId="47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164" fontId="0" fillId="0" borderId="51" xfId="0" applyNumberFormat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164" fontId="0" fillId="0" borderId="47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7" xfId="0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7" xfId="0" applyBorder="1" applyAlignment="1"/>
    <xf numFmtId="0" fontId="0" fillId="0" borderId="2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opLeftCell="A2" workbookViewId="0">
      <selection activeCell="A2" sqref="A2:F2"/>
    </sheetView>
  </sheetViews>
  <sheetFormatPr defaultRowHeight="12.75"/>
  <cols>
    <col min="1" max="1" width="9.140625" style="133"/>
    <col min="2" max="2" width="48.140625" style="133" customWidth="1"/>
    <col min="3" max="5" width="11.140625" style="133" customWidth="1"/>
    <col min="6" max="6" width="12.140625" style="133" customWidth="1"/>
    <col min="7" max="7" width="14.7109375" customWidth="1"/>
  </cols>
  <sheetData>
    <row r="1" spans="1:9" hidden="1">
      <c r="A1" s="251"/>
      <c r="B1" s="251"/>
      <c r="C1" s="251"/>
      <c r="D1" s="251"/>
      <c r="E1" s="251"/>
      <c r="F1" s="251"/>
    </row>
    <row r="2" spans="1:9">
      <c r="A2" s="268" t="s">
        <v>0</v>
      </c>
      <c r="B2" s="269"/>
      <c r="C2" s="269"/>
      <c r="D2" s="269"/>
      <c r="E2" s="269"/>
      <c r="F2" s="269"/>
    </row>
    <row r="3" spans="1:9">
      <c r="A3" s="268" t="s">
        <v>1</v>
      </c>
      <c r="B3" s="269"/>
      <c r="C3" s="269"/>
      <c r="D3" s="269"/>
      <c r="E3" s="269"/>
      <c r="F3" s="269"/>
    </row>
    <row r="4" spans="1:9">
      <c r="A4" s="268" t="s">
        <v>2</v>
      </c>
      <c r="B4" s="269"/>
      <c r="C4" s="269"/>
      <c r="D4" s="269"/>
      <c r="E4" s="269"/>
      <c r="F4" s="269"/>
    </row>
    <row r="5" spans="1:9">
      <c r="A5" s="268" t="s">
        <v>3</v>
      </c>
      <c r="B5" s="269"/>
      <c r="C5" s="268"/>
      <c r="D5" s="268"/>
      <c r="E5" s="268"/>
      <c r="F5" s="268"/>
    </row>
    <row r="6" spans="1:9" ht="8.25" customHeight="1">
      <c r="A6" s="251"/>
      <c r="B6" s="251"/>
      <c r="C6" s="251"/>
      <c r="D6" s="251"/>
      <c r="E6" s="251"/>
      <c r="F6" s="251"/>
    </row>
    <row r="7" spans="1:9">
      <c r="A7" s="268" t="s">
        <v>4</v>
      </c>
      <c r="B7" s="269"/>
      <c r="C7" s="269"/>
      <c r="D7" s="269"/>
      <c r="E7" s="269"/>
      <c r="F7" s="269"/>
    </row>
    <row r="8" spans="1:9" ht="6" customHeight="1">
      <c r="A8" s="251"/>
      <c r="B8" s="246"/>
      <c r="C8" s="246"/>
      <c r="D8" s="246"/>
      <c r="E8" s="246"/>
      <c r="F8" s="251"/>
    </row>
    <row r="9" spans="1:9">
      <c r="A9" s="268" t="s">
        <v>5</v>
      </c>
      <c r="B9" s="269"/>
      <c r="C9" s="269"/>
      <c r="D9" s="269"/>
      <c r="E9" s="269"/>
      <c r="F9" s="269"/>
    </row>
    <row r="10" spans="1:9" ht="6.75" customHeight="1">
      <c r="A10" s="251"/>
      <c r="B10" s="246"/>
      <c r="C10" s="246"/>
      <c r="D10" s="246"/>
      <c r="E10" s="246"/>
      <c r="F10" s="251"/>
    </row>
    <row r="11" spans="1:9">
      <c r="A11" s="268" t="s">
        <v>6</v>
      </c>
      <c r="B11" s="269"/>
      <c r="C11" s="269"/>
      <c r="D11" s="269"/>
      <c r="E11" s="269"/>
      <c r="F11" s="269"/>
    </row>
    <row r="12" spans="1:9" ht="13.5" thickBot="1">
      <c r="A12" s="270" t="s">
        <v>7</v>
      </c>
      <c r="B12" s="271"/>
      <c r="C12" s="271"/>
      <c r="D12" s="271"/>
      <c r="E12" s="271"/>
      <c r="F12" s="271"/>
    </row>
    <row r="13" spans="1:9" ht="25.5" customHeight="1">
      <c r="A13" s="262" t="s">
        <v>8</v>
      </c>
      <c r="B13" s="264" t="s">
        <v>9</v>
      </c>
      <c r="C13" s="267" t="s">
        <v>10</v>
      </c>
      <c r="D13" s="264" t="s">
        <v>11</v>
      </c>
      <c r="E13" s="248"/>
      <c r="F13" s="264" t="s">
        <v>12</v>
      </c>
      <c r="G13" s="266"/>
      <c r="I13" s="250"/>
    </row>
    <row r="14" spans="1:9" ht="62.25" customHeight="1">
      <c r="A14" s="263"/>
      <c r="B14" s="265"/>
      <c r="C14" s="265"/>
      <c r="D14" s="265"/>
      <c r="E14" s="111" t="s">
        <v>13</v>
      </c>
      <c r="F14" s="265"/>
      <c r="G14" s="266"/>
    </row>
    <row r="15" spans="1:9">
      <c r="A15" s="134"/>
      <c r="B15" s="135"/>
      <c r="C15" s="91"/>
      <c r="D15" s="91"/>
      <c r="E15" s="91"/>
      <c r="F15" s="135"/>
      <c r="G15" s="34"/>
    </row>
    <row r="16" spans="1:9">
      <c r="A16" s="136">
        <v>1</v>
      </c>
      <c r="B16" s="135" t="s">
        <v>14</v>
      </c>
      <c r="C16" s="137">
        <v>4597611</v>
      </c>
      <c r="D16" s="138">
        <f>SUM(D20:D41)</f>
        <v>6239091.5699999994</v>
      </c>
      <c r="E16" s="138"/>
      <c r="F16" s="139"/>
      <c r="G16" s="34"/>
      <c r="H16" s="39"/>
    </row>
    <row r="17" spans="1:7">
      <c r="A17" s="136"/>
      <c r="B17" s="135" t="s">
        <v>15</v>
      </c>
      <c r="C17" s="137">
        <v>982764.04</v>
      </c>
      <c r="D17" s="138"/>
      <c r="E17" s="138"/>
      <c r="F17" s="139"/>
      <c r="G17" s="34"/>
    </row>
    <row r="18" spans="1:7">
      <c r="A18" s="136"/>
      <c r="B18" s="140" t="s">
        <v>16</v>
      </c>
      <c r="C18" s="138">
        <v>88468.160000000003</v>
      </c>
      <c r="D18" s="138"/>
      <c r="E18" s="138"/>
      <c r="F18" s="139"/>
      <c r="G18" s="34"/>
    </row>
    <row r="19" spans="1:7">
      <c r="A19" s="134"/>
      <c r="B19" s="141" t="s">
        <v>17</v>
      </c>
      <c r="C19" s="91"/>
      <c r="D19" s="135"/>
      <c r="E19" s="135"/>
      <c r="F19" s="135"/>
      <c r="G19" s="34"/>
    </row>
    <row r="20" spans="1:7">
      <c r="A20" s="136" t="s">
        <v>18</v>
      </c>
      <c r="B20" s="135" t="s">
        <v>19</v>
      </c>
      <c r="C20" s="142"/>
      <c r="D20" s="143">
        <v>448390.31</v>
      </c>
      <c r="E20" s="143"/>
      <c r="F20" s="143"/>
      <c r="G20" s="92"/>
    </row>
    <row r="21" spans="1:7">
      <c r="A21" s="136" t="s">
        <v>20</v>
      </c>
      <c r="B21" s="135" t="s">
        <v>21</v>
      </c>
      <c r="C21" s="142"/>
      <c r="D21" s="143">
        <v>3019.44</v>
      </c>
      <c r="E21" s="143"/>
      <c r="F21" s="143"/>
      <c r="G21" s="92"/>
    </row>
    <row r="22" spans="1:7" ht="25.5">
      <c r="A22" s="136" t="s">
        <v>22</v>
      </c>
      <c r="B22" s="140" t="s">
        <v>23</v>
      </c>
      <c r="C22" s="142"/>
      <c r="D22" s="135"/>
      <c r="E22" s="135"/>
      <c r="F22" s="135"/>
      <c r="G22" s="34"/>
    </row>
    <row r="23" spans="1:7" ht="25.5">
      <c r="A23" s="136"/>
      <c r="B23" s="135" t="s">
        <v>24</v>
      </c>
      <c r="C23" s="142"/>
      <c r="D23" s="143">
        <v>644324.78</v>
      </c>
      <c r="E23" s="143"/>
      <c r="F23" s="143"/>
      <c r="G23" s="92"/>
    </row>
    <row r="24" spans="1:7">
      <c r="A24" s="136" t="s">
        <v>25</v>
      </c>
      <c r="B24" s="135" t="s">
        <v>26</v>
      </c>
      <c r="C24" s="142"/>
      <c r="D24" s="143"/>
      <c r="E24" s="143"/>
      <c r="F24" s="143"/>
      <c r="G24" s="92"/>
    </row>
    <row r="25" spans="1:7">
      <c r="A25" s="136" t="s">
        <v>27</v>
      </c>
      <c r="B25" s="135" t="s">
        <v>28</v>
      </c>
      <c r="C25" s="142"/>
      <c r="D25" s="143">
        <v>1934644.2</v>
      </c>
      <c r="E25" s="143"/>
      <c r="F25" s="143"/>
      <c r="G25" s="92"/>
    </row>
    <row r="26" spans="1:7">
      <c r="A26" s="136" t="s">
        <v>29</v>
      </c>
      <c r="B26" s="135" t="s">
        <v>30</v>
      </c>
      <c r="C26" s="142"/>
      <c r="D26" s="143">
        <v>364911.96</v>
      </c>
      <c r="E26" s="143"/>
      <c r="F26" s="143"/>
      <c r="G26" s="92"/>
    </row>
    <row r="27" spans="1:7">
      <c r="A27" s="136" t="s">
        <v>31</v>
      </c>
      <c r="B27" s="135" t="s">
        <v>32</v>
      </c>
      <c r="C27" s="142"/>
      <c r="D27" s="143">
        <v>369777.6</v>
      </c>
      <c r="E27" s="143"/>
      <c r="F27" s="143"/>
      <c r="G27" s="92"/>
    </row>
    <row r="28" spans="1:7">
      <c r="A28" s="136" t="s">
        <v>33</v>
      </c>
      <c r="B28" s="135" t="s">
        <v>34</v>
      </c>
      <c r="C28" s="142"/>
      <c r="D28" s="143">
        <v>176878.53</v>
      </c>
      <c r="E28" s="143"/>
      <c r="F28" s="143"/>
      <c r="G28" s="92"/>
    </row>
    <row r="29" spans="1:7">
      <c r="A29" s="136" t="s">
        <v>35</v>
      </c>
      <c r="B29" s="135" t="s">
        <v>36</v>
      </c>
      <c r="C29" s="142"/>
      <c r="D29" s="143">
        <v>97627.08</v>
      </c>
      <c r="E29" s="143"/>
      <c r="F29" s="143"/>
      <c r="G29" s="92"/>
    </row>
    <row r="30" spans="1:7" ht="25.5">
      <c r="A30" s="136" t="s">
        <v>37</v>
      </c>
      <c r="B30" s="135" t="s">
        <v>38</v>
      </c>
      <c r="C30" s="142"/>
      <c r="D30" s="143">
        <v>129355.92</v>
      </c>
      <c r="E30" s="143"/>
      <c r="F30" s="143"/>
      <c r="G30" s="92"/>
    </row>
    <row r="31" spans="1:7">
      <c r="A31" s="136" t="s">
        <v>39</v>
      </c>
      <c r="B31" s="135" t="s">
        <v>40</v>
      </c>
      <c r="C31" s="142"/>
      <c r="D31" s="143">
        <v>53027.040000000001</v>
      </c>
      <c r="E31" s="143"/>
      <c r="F31" s="143"/>
      <c r="G31" s="92"/>
    </row>
    <row r="32" spans="1:7">
      <c r="A32" s="136" t="s">
        <v>41</v>
      </c>
      <c r="B32" s="135" t="s">
        <v>42</v>
      </c>
      <c r="C32" s="137"/>
      <c r="D32" s="144">
        <v>215508.45</v>
      </c>
      <c r="E32" s="144"/>
      <c r="F32" s="144"/>
      <c r="G32" s="92"/>
    </row>
    <row r="33" spans="1:7">
      <c r="A33" s="136" t="s">
        <v>43</v>
      </c>
      <c r="B33" s="135" t="s">
        <v>44</v>
      </c>
      <c r="C33" s="137"/>
      <c r="D33" s="144">
        <v>2750</v>
      </c>
      <c r="E33" s="144"/>
      <c r="F33" s="144"/>
      <c r="G33" s="92"/>
    </row>
    <row r="34" spans="1:7">
      <c r="A34" s="136" t="s">
        <v>45</v>
      </c>
      <c r="B34" s="135" t="s">
        <v>46</v>
      </c>
      <c r="C34" s="137"/>
      <c r="D34" s="144">
        <v>25430.94</v>
      </c>
      <c r="E34" s="144"/>
      <c r="F34" s="144"/>
      <c r="G34" s="92"/>
    </row>
    <row r="35" spans="1:7">
      <c r="A35" s="136" t="s">
        <v>47</v>
      </c>
      <c r="B35" s="135" t="s">
        <v>48</v>
      </c>
      <c r="C35" s="137"/>
      <c r="D35" s="144">
        <v>45889.02</v>
      </c>
      <c r="E35" s="144"/>
      <c r="F35" s="144"/>
      <c r="G35" s="92"/>
    </row>
    <row r="36" spans="1:7">
      <c r="A36" s="136" t="s">
        <v>49</v>
      </c>
      <c r="B36" s="135" t="s">
        <v>50</v>
      </c>
      <c r="C36" s="137"/>
      <c r="D36" s="144">
        <v>14689.97</v>
      </c>
      <c r="E36" s="144"/>
      <c r="F36" s="144"/>
      <c r="G36" s="92"/>
    </row>
    <row r="37" spans="1:7">
      <c r="A37" s="136" t="s">
        <v>51</v>
      </c>
      <c r="B37" s="135" t="s">
        <v>52</v>
      </c>
      <c r="C37" s="142"/>
      <c r="D37" s="143">
        <v>40949.14</v>
      </c>
      <c r="E37" s="143"/>
      <c r="F37" s="143"/>
      <c r="G37" s="92"/>
    </row>
    <row r="38" spans="1:7" ht="25.5">
      <c r="A38" s="136" t="s">
        <v>53</v>
      </c>
      <c r="B38" s="135" t="s">
        <v>54</v>
      </c>
      <c r="C38" s="142"/>
      <c r="D38" s="143">
        <v>9600</v>
      </c>
      <c r="E38" s="143"/>
      <c r="F38" s="143"/>
      <c r="G38" s="92"/>
    </row>
    <row r="39" spans="1:7">
      <c r="A39" s="136" t="s">
        <v>55</v>
      </c>
      <c r="B39" s="135" t="s">
        <v>56</v>
      </c>
      <c r="C39" s="142"/>
      <c r="D39" s="143">
        <v>39429.120000000003</v>
      </c>
      <c r="E39" s="143"/>
      <c r="F39" s="143"/>
      <c r="G39" s="92"/>
    </row>
    <row r="40" spans="1:7">
      <c r="A40" s="136" t="s">
        <v>57</v>
      </c>
      <c r="B40" s="135" t="s">
        <v>58</v>
      </c>
      <c r="C40" s="142"/>
      <c r="D40" s="143">
        <v>726182.42</v>
      </c>
      <c r="E40" s="143"/>
      <c r="F40" s="143"/>
      <c r="G40" s="92"/>
    </row>
    <row r="41" spans="1:7">
      <c r="A41" s="136" t="s">
        <v>59</v>
      </c>
      <c r="B41" s="135" t="s">
        <v>60</v>
      </c>
      <c r="C41" s="142"/>
      <c r="D41" s="143">
        <v>896705.65</v>
      </c>
      <c r="E41" s="143"/>
      <c r="F41" s="143"/>
      <c r="G41" s="92"/>
    </row>
    <row r="42" spans="1:7">
      <c r="A42" s="136"/>
      <c r="B42" s="135"/>
      <c r="C42" s="142"/>
      <c r="D42" s="143"/>
      <c r="E42" s="143"/>
      <c r="F42" s="143"/>
      <c r="G42" s="93"/>
    </row>
    <row r="43" spans="1:7">
      <c r="A43" s="136" t="s">
        <v>61</v>
      </c>
      <c r="B43" s="145" t="s">
        <v>62</v>
      </c>
      <c r="C43" s="142"/>
      <c r="D43" s="143"/>
      <c r="E43" s="143"/>
      <c r="F43" s="143"/>
      <c r="G43" s="34"/>
    </row>
    <row r="44" spans="1:7">
      <c r="A44" s="136"/>
      <c r="B44" s="135"/>
      <c r="C44" s="142"/>
      <c r="D44" s="135"/>
      <c r="E44" s="135"/>
      <c r="F44" s="135"/>
      <c r="G44" s="34"/>
    </row>
    <row r="45" spans="1:7">
      <c r="A45" s="136" t="s">
        <v>63</v>
      </c>
      <c r="B45" s="135" t="s">
        <v>64</v>
      </c>
      <c r="C45" s="142">
        <v>24090</v>
      </c>
      <c r="D45" s="143">
        <v>24089.62</v>
      </c>
      <c r="E45" s="143"/>
      <c r="F45" s="143"/>
      <c r="G45" s="34"/>
    </row>
    <row r="46" spans="1:7">
      <c r="A46" s="136" t="s">
        <v>65</v>
      </c>
      <c r="B46" s="135" t="s">
        <v>66</v>
      </c>
      <c r="C46" s="142">
        <v>809211</v>
      </c>
      <c r="D46" s="143">
        <v>809211.38</v>
      </c>
      <c r="E46" s="143"/>
      <c r="F46" s="143"/>
      <c r="G46" s="34"/>
    </row>
    <row r="47" spans="1:7">
      <c r="A47" s="136" t="s">
        <v>67</v>
      </c>
      <c r="B47" s="135" t="s">
        <v>68</v>
      </c>
      <c r="C47" s="142">
        <v>1338.98</v>
      </c>
      <c r="D47" s="143">
        <v>1375.22</v>
      </c>
      <c r="E47" s="143"/>
      <c r="F47" s="143"/>
      <c r="G47" s="34"/>
    </row>
    <row r="48" spans="1:7">
      <c r="A48" s="136" t="s">
        <v>69</v>
      </c>
      <c r="B48" s="135" t="s">
        <v>70</v>
      </c>
      <c r="C48" s="142"/>
      <c r="D48" s="143">
        <v>55026.22</v>
      </c>
      <c r="E48" s="143"/>
      <c r="F48" s="143"/>
      <c r="G48" s="34"/>
    </row>
    <row r="49" spans="1:7">
      <c r="A49" s="136"/>
      <c r="B49" s="135"/>
      <c r="C49" s="137">
        <f>SUM(C45:C47)</f>
        <v>834639.98</v>
      </c>
      <c r="D49" s="139">
        <f>SUM(D45:D48)</f>
        <v>889702.44</v>
      </c>
      <c r="E49" s="139"/>
      <c r="F49" s="139"/>
      <c r="G49" s="34"/>
    </row>
    <row r="50" spans="1:7">
      <c r="A50" s="136"/>
      <c r="B50" s="135"/>
      <c r="C50" s="142"/>
      <c r="D50" s="143"/>
      <c r="E50" s="143"/>
      <c r="F50" s="143"/>
      <c r="G50" s="34"/>
    </row>
    <row r="51" spans="1:7">
      <c r="A51" s="136"/>
      <c r="B51" s="135"/>
      <c r="C51" s="142"/>
      <c r="D51" s="139"/>
      <c r="E51" s="139"/>
      <c r="F51" s="139"/>
      <c r="G51" s="34"/>
    </row>
    <row r="52" spans="1:7" ht="13.5" thickBot="1">
      <c r="A52" s="146"/>
      <c r="B52" s="147"/>
      <c r="C52" s="148"/>
      <c r="D52" s="149"/>
      <c r="E52" s="149"/>
      <c r="F52" s="149"/>
      <c r="G52" s="34"/>
    </row>
    <row r="53" spans="1:7" ht="9" customHeight="1" thickBot="1">
      <c r="A53" s="247"/>
      <c r="B53" s="251"/>
      <c r="C53" s="251"/>
      <c r="D53" s="150"/>
      <c r="E53" s="150"/>
      <c r="F53" s="150"/>
      <c r="G53" s="34"/>
    </row>
    <row r="54" spans="1:7">
      <c r="A54" s="151"/>
      <c r="B54" s="152" t="s">
        <v>71</v>
      </c>
      <c r="C54" s="153"/>
      <c r="D54" s="154"/>
      <c r="E54" s="154"/>
      <c r="F54" s="154"/>
      <c r="G54" s="34"/>
    </row>
    <row r="55" spans="1:7">
      <c r="A55" s="136">
        <v>1</v>
      </c>
      <c r="B55" s="135" t="s">
        <v>72</v>
      </c>
      <c r="C55" s="142">
        <v>27158.51</v>
      </c>
      <c r="D55" s="143">
        <v>361620.13</v>
      </c>
      <c r="E55" s="143"/>
      <c r="F55" s="143"/>
      <c r="G55" s="34"/>
    </row>
    <row r="56" spans="1:7">
      <c r="A56" s="136" t="s">
        <v>61</v>
      </c>
      <c r="B56" s="135" t="s">
        <v>73</v>
      </c>
      <c r="C56" s="142">
        <v>3280063</v>
      </c>
      <c r="D56" s="143">
        <v>4279759.99</v>
      </c>
      <c r="E56" s="143"/>
      <c r="F56" s="143"/>
      <c r="G56" s="34"/>
    </row>
    <row r="57" spans="1:7">
      <c r="A57" s="136" t="s">
        <v>74</v>
      </c>
      <c r="B57" s="135" t="s">
        <v>75</v>
      </c>
      <c r="C57" s="142">
        <v>72080</v>
      </c>
      <c r="D57" s="143">
        <v>72079.59</v>
      </c>
      <c r="E57" s="143"/>
      <c r="F57" s="143"/>
      <c r="G57" s="34"/>
    </row>
    <row r="58" spans="1:7">
      <c r="A58" s="136" t="s">
        <v>76</v>
      </c>
      <c r="B58" s="135" t="s">
        <v>77</v>
      </c>
      <c r="C58" s="142">
        <v>75141</v>
      </c>
      <c r="D58" s="143">
        <v>75141.119999999995</v>
      </c>
      <c r="E58" s="143"/>
      <c r="F58" s="143"/>
      <c r="G58" s="34"/>
    </row>
    <row r="59" spans="1:7">
      <c r="A59" s="136"/>
      <c r="B59" s="135"/>
      <c r="C59" s="138">
        <f>SUM(C55:C58)</f>
        <v>3454442.51</v>
      </c>
      <c r="D59" s="139">
        <f>SUM(D55:D58)</f>
        <v>4788600.83</v>
      </c>
      <c r="E59" s="139"/>
      <c r="F59" s="139"/>
      <c r="G59" s="34"/>
    </row>
    <row r="60" spans="1:7" ht="7.5" customHeight="1">
      <c r="A60" s="155"/>
      <c r="B60" s="156"/>
      <c r="C60" s="157"/>
      <c r="D60" s="158"/>
      <c r="E60" s="158"/>
      <c r="F60" s="158"/>
      <c r="G60" s="34"/>
    </row>
    <row r="61" spans="1:7" ht="13.5" customHeight="1" thickBot="1">
      <c r="A61" s="146"/>
      <c r="B61" s="147"/>
      <c r="C61" s="159">
        <f>C16+C17+C49+C59</f>
        <v>9869457.5299999993</v>
      </c>
      <c r="D61" s="160">
        <f>D16+D49+D59</f>
        <v>11917394.84</v>
      </c>
      <c r="E61" s="139">
        <v>8074287</v>
      </c>
      <c r="F61" s="138">
        <v>1795170.62</v>
      </c>
      <c r="G61" s="34"/>
    </row>
    <row r="62" spans="1:7" ht="6" customHeight="1">
      <c r="A62" s="251"/>
      <c r="B62" s="251"/>
      <c r="C62" s="251"/>
      <c r="D62" s="251"/>
      <c r="E62" s="251"/>
      <c r="F62" s="251"/>
    </row>
    <row r="63" spans="1:7">
      <c r="A63" s="251"/>
      <c r="B63" s="161" t="s">
        <v>78</v>
      </c>
      <c r="C63" s="251"/>
      <c r="D63" s="251"/>
      <c r="E63" s="251"/>
      <c r="F63" s="251"/>
    </row>
    <row r="64" spans="1:7" ht="7.5" customHeight="1">
      <c r="A64" s="251"/>
      <c r="B64" s="251"/>
      <c r="C64" s="251"/>
      <c r="D64" s="251"/>
      <c r="E64" s="251"/>
      <c r="F64" s="251"/>
    </row>
    <row r="65" spans="2:2">
      <c r="B65" s="161" t="s">
        <v>79</v>
      </c>
    </row>
    <row r="66" spans="2:2" ht="4.5" customHeight="1">
      <c r="B66" s="251"/>
    </row>
    <row r="67" spans="2:2">
      <c r="B67" s="161" t="s">
        <v>80</v>
      </c>
    </row>
  </sheetData>
  <mergeCells count="14">
    <mergeCell ref="A2:F2"/>
    <mergeCell ref="A3:F3"/>
    <mergeCell ref="A4:F4"/>
    <mergeCell ref="A12:F12"/>
    <mergeCell ref="A5:F5"/>
    <mergeCell ref="A7:F7"/>
    <mergeCell ref="A9:F9"/>
    <mergeCell ref="A11:F11"/>
    <mergeCell ref="A13:A14"/>
    <mergeCell ref="B13:B14"/>
    <mergeCell ref="F13:F14"/>
    <mergeCell ref="G13:G14"/>
    <mergeCell ref="D13:D14"/>
    <mergeCell ref="C13:C14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sqref="A1:F5"/>
    </sheetView>
  </sheetViews>
  <sheetFormatPr defaultRowHeight="12.75"/>
  <cols>
    <col min="2" max="2" width="32.28515625" style="133" customWidth="1"/>
    <col min="3" max="3" width="11.140625" style="133" customWidth="1"/>
    <col min="4" max="4" width="13.85546875" style="133" customWidth="1"/>
    <col min="5" max="5" width="14.140625" style="133" customWidth="1"/>
    <col min="6" max="6" width="15.42578125" style="133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275" t="s">
        <v>162</v>
      </c>
      <c r="B4" s="272"/>
      <c r="C4" s="272"/>
      <c r="D4" s="272"/>
      <c r="E4" s="272"/>
      <c r="F4" s="272"/>
    </row>
    <row r="5" spans="1:8" ht="12.75" customHeight="1">
      <c r="B5" s="268" t="s">
        <v>4</v>
      </c>
      <c r="C5" s="268"/>
      <c r="D5" s="268"/>
      <c r="E5" s="268"/>
      <c r="F5" s="246"/>
    </row>
    <row r="6" spans="1:8">
      <c r="B6" s="246"/>
      <c r="C6" s="246"/>
      <c r="D6" s="246"/>
      <c r="E6" s="246"/>
      <c r="F6" s="251"/>
    </row>
    <row r="7" spans="1:8">
      <c r="A7" s="276" t="s">
        <v>168</v>
      </c>
      <c r="B7" s="289"/>
      <c r="C7" s="289"/>
      <c r="D7" s="289"/>
      <c r="E7" s="289"/>
      <c r="F7" s="289"/>
    </row>
    <row r="8" spans="1:8">
      <c r="B8" s="246"/>
      <c r="C8" s="246"/>
      <c r="D8" s="246"/>
      <c r="E8" s="246"/>
      <c r="F8" s="246"/>
    </row>
    <row r="9" spans="1:8">
      <c r="B9" s="268" t="s">
        <v>169</v>
      </c>
      <c r="C9" s="268"/>
      <c r="D9" s="268"/>
      <c r="E9" s="268"/>
      <c r="F9" s="246"/>
    </row>
    <row r="10" spans="1:8" ht="25.5">
      <c r="B10" s="252" t="s">
        <v>170</v>
      </c>
      <c r="C10" s="252"/>
      <c r="D10" s="252"/>
      <c r="E10" s="252"/>
      <c r="F10" s="252"/>
    </row>
    <row r="11" spans="1:8" ht="13.5" thickBot="1">
      <c r="B11" s="252"/>
      <c r="C11" s="252"/>
      <c r="D11" s="252"/>
      <c r="E11" s="252"/>
      <c r="F11" s="251"/>
    </row>
    <row r="12" spans="1:8" ht="25.5">
      <c r="A12" s="262" t="s">
        <v>8</v>
      </c>
      <c r="B12" s="264" t="s">
        <v>9</v>
      </c>
      <c r="C12" s="260" t="s">
        <v>171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135"/>
      <c r="C14" s="91"/>
      <c r="D14" s="91"/>
      <c r="E14" s="91"/>
      <c r="F14" s="135"/>
    </row>
    <row r="15" spans="1:8" ht="25.5">
      <c r="A15" s="5">
        <v>1</v>
      </c>
      <c r="B15" s="135" t="s">
        <v>14</v>
      </c>
      <c r="C15" s="137">
        <v>4015977.97</v>
      </c>
      <c r="D15" s="138">
        <f>SUM(D19:D38)</f>
        <v>5845354.169999999</v>
      </c>
      <c r="E15" s="138"/>
      <c r="F15" s="138"/>
    </row>
    <row r="16" spans="1:8">
      <c r="A16" s="5"/>
      <c r="B16" s="135" t="s">
        <v>15</v>
      </c>
      <c r="C16" s="137">
        <v>967600.13</v>
      </c>
      <c r="D16" s="138"/>
      <c r="E16" s="138"/>
      <c r="F16" s="139"/>
    </row>
    <row r="17" spans="1:6">
      <c r="A17" s="5"/>
      <c r="B17" s="140" t="s">
        <v>16</v>
      </c>
      <c r="C17" s="138">
        <v>66181.72</v>
      </c>
      <c r="D17" s="138"/>
      <c r="E17" s="138"/>
      <c r="F17" s="139"/>
    </row>
    <row r="18" spans="1:6" ht="25.5">
      <c r="A18" s="2"/>
      <c r="B18" s="141" t="s">
        <v>17</v>
      </c>
      <c r="C18" s="91"/>
      <c r="D18" s="91"/>
      <c r="E18" s="91"/>
      <c r="F18" s="135"/>
    </row>
    <row r="19" spans="1:6">
      <c r="A19" s="5" t="s">
        <v>18</v>
      </c>
      <c r="B19" s="135" t="s">
        <v>19</v>
      </c>
      <c r="C19" s="142"/>
      <c r="D19" s="173">
        <v>632785.94999999995</v>
      </c>
      <c r="E19" s="173"/>
      <c r="F19" s="143"/>
    </row>
    <row r="20" spans="1:6">
      <c r="A20" s="5" t="s">
        <v>20</v>
      </c>
      <c r="B20" s="135" t="s">
        <v>21</v>
      </c>
      <c r="C20" s="142"/>
      <c r="D20" s="173">
        <v>3048.48</v>
      </c>
      <c r="E20" s="173"/>
      <c r="F20" s="143"/>
    </row>
    <row r="21" spans="1:6" ht="25.5">
      <c r="A21" s="5" t="s">
        <v>22</v>
      </c>
      <c r="B21" s="140" t="s">
        <v>88</v>
      </c>
      <c r="C21" s="142"/>
      <c r="D21" s="173"/>
      <c r="E21" s="173"/>
      <c r="F21" s="135"/>
    </row>
    <row r="22" spans="1:6" ht="25.5">
      <c r="A22" s="5"/>
      <c r="B22" s="135" t="s">
        <v>24</v>
      </c>
      <c r="C22" s="142"/>
      <c r="D22" s="173">
        <v>639181.66</v>
      </c>
      <c r="E22" s="173"/>
      <c r="F22" s="143"/>
    </row>
    <row r="23" spans="1:6" ht="25.5">
      <c r="A23" s="5" t="s">
        <v>25</v>
      </c>
      <c r="B23" s="135" t="s">
        <v>26</v>
      </c>
      <c r="C23" s="142"/>
      <c r="D23" s="173"/>
      <c r="E23" s="173"/>
      <c r="F23" s="143"/>
    </row>
    <row r="24" spans="1:6">
      <c r="A24" s="5" t="s">
        <v>27</v>
      </c>
      <c r="B24" s="135" t="s">
        <v>28</v>
      </c>
      <c r="C24" s="142"/>
      <c r="D24" s="173">
        <v>1170671.8799999999</v>
      </c>
      <c r="E24" s="173"/>
      <c r="F24" s="143"/>
    </row>
    <row r="25" spans="1:6" ht="25.5">
      <c r="A25" s="5" t="s">
        <v>29</v>
      </c>
      <c r="B25" s="135" t="s">
        <v>30</v>
      </c>
      <c r="C25" s="142"/>
      <c r="D25" s="173">
        <v>364911.35999999999</v>
      </c>
      <c r="E25" s="173"/>
      <c r="F25" s="143"/>
    </row>
    <row r="26" spans="1:6" ht="25.5">
      <c r="A26" s="5" t="s">
        <v>31</v>
      </c>
      <c r="B26" s="135" t="s">
        <v>32</v>
      </c>
      <c r="C26" s="142"/>
      <c r="D26" s="173">
        <v>369777.6</v>
      </c>
      <c r="E26" s="173"/>
      <c r="F26" s="143"/>
    </row>
    <row r="27" spans="1:6" ht="25.5">
      <c r="A27" s="5" t="s">
        <v>33</v>
      </c>
      <c r="B27" s="135" t="s">
        <v>34</v>
      </c>
      <c r="C27" s="142"/>
      <c r="D27" s="173">
        <v>146440.68</v>
      </c>
      <c r="E27" s="173"/>
      <c r="F27" s="143"/>
    </row>
    <row r="28" spans="1:6" ht="25.5">
      <c r="A28" s="5" t="s">
        <v>35</v>
      </c>
      <c r="B28" s="135" t="s">
        <v>36</v>
      </c>
      <c r="C28" s="142"/>
      <c r="D28" s="173">
        <v>97627.08</v>
      </c>
      <c r="E28" s="173"/>
      <c r="F28" s="143"/>
    </row>
    <row r="29" spans="1:6" ht="25.5">
      <c r="A29" s="5" t="s">
        <v>37</v>
      </c>
      <c r="B29" s="135" t="s">
        <v>38</v>
      </c>
      <c r="C29" s="142"/>
      <c r="D29" s="173">
        <v>113583</v>
      </c>
      <c r="E29" s="173"/>
      <c r="F29" s="143"/>
    </row>
    <row r="30" spans="1:6" ht="25.5">
      <c r="A30" s="5" t="s">
        <v>39</v>
      </c>
      <c r="B30" s="135" t="s">
        <v>112</v>
      </c>
      <c r="C30" s="142"/>
      <c r="D30" s="173">
        <v>52520.86</v>
      </c>
      <c r="E30" s="173"/>
      <c r="F30" s="143"/>
    </row>
    <row r="31" spans="1:6">
      <c r="A31" s="5" t="s">
        <v>41</v>
      </c>
      <c r="B31" s="135" t="s">
        <v>42</v>
      </c>
      <c r="C31" s="137"/>
      <c r="D31" s="174">
        <v>286828.40999999997</v>
      </c>
      <c r="E31" s="174"/>
      <c r="F31" s="144"/>
    </row>
    <row r="32" spans="1:6">
      <c r="A32" s="5" t="s">
        <v>43</v>
      </c>
      <c r="B32" s="135" t="s">
        <v>159</v>
      </c>
      <c r="C32" s="142"/>
      <c r="D32" s="173">
        <v>40601.15</v>
      </c>
      <c r="E32" s="173"/>
      <c r="F32" s="143"/>
    </row>
    <row r="33" spans="1:6" ht="25.5">
      <c r="A33" s="5" t="s">
        <v>45</v>
      </c>
      <c r="B33" s="135" t="s">
        <v>54</v>
      </c>
      <c r="C33" s="142"/>
      <c r="D33" s="173"/>
      <c r="E33" s="173"/>
      <c r="F33" s="143"/>
    </row>
    <row r="34" spans="1:6">
      <c r="A34" s="5" t="s">
        <v>47</v>
      </c>
      <c r="B34" s="135" t="s">
        <v>56</v>
      </c>
      <c r="C34" s="142"/>
      <c r="D34" s="173">
        <v>25220.02</v>
      </c>
      <c r="E34" s="173"/>
      <c r="F34" s="143"/>
    </row>
    <row r="35" spans="1:6">
      <c r="A35" s="5" t="s">
        <v>49</v>
      </c>
      <c r="B35" s="135" t="s">
        <v>96</v>
      </c>
      <c r="C35" s="142"/>
      <c r="D35" s="173">
        <v>137333.64000000001</v>
      </c>
      <c r="E35" s="173"/>
      <c r="F35" s="143"/>
    </row>
    <row r="36" spans="1:6">
      <c r="A36" s="5" t="s">
        <v>51</v>
      </c>
      <c r="B36" s="135" t="s">
        <v>113</v>
      </c>
      <c r="C36" s="142"/>
      <c r="D36" s="173">
        <v>132231.04000000001</v>
      </c>
      <c r="E36" s="173"/>
      <c r="F36" s="143"/>
    </row>
    <row r="37" spans="1:6" ht="25.5">
      <c r="A37" s="73" t="s">
        <v>53</v>
      </c>
      <c r="B37" s="135" t="s">
        <v>114</v>
      </c>
      <c r="C37" s="142"/>
      <c r="D37" s="173">
        <v>693248.06</v>
      </c>
      <c r="E37" s="173"/>
      <c r="F37" s="143"/>
    </row>
    <row r="38" spans="1:6">
      <c r="A38" s="73" t="s">
        <v>55</v>
      </c>
      <c r="B38" s="90" t="s">
        <v>60</v>
      </c>
      <c r="C38" s="142"/>
      <c r="D38" s="173">
        <v>939343.3</v>
      </c>
      <c r="E38" s="173"/>
      <c r="F38" s="143"/>
    </row>
    <row r="39" spans="1:6">
      <c r="A39" s="5" t="s">
        <v>61</v>
      </c>
      <c r="B39" s="145" t="s">
        <v>62</v>
      </c>
      <c r="C39" s="142"/>
      <c r="D39" s="173"/>
      <c r="E39" s="173"/>
      <c r="F39" s="143"/>
    </row>
    <row r="40" spans="1:6">
      <c r="A40" s="5"/>
      <c r="B40" s="135"/>
      <c r="C40" s="142"/>
      <c r="D40" s="173"/>
      <c r="E40" s="173"/>
      <c r="F40" s="135"/>
    </row>
    <row r="41" spans="1:6">
      <c r="A41" s="5" t="s">
        <v>63</v>
      </c>
      <c r="B41" s="135" t="s">
        <v>64</v>
      </c>
      <c r="C41" s="142">
        <v>92635.59</v>
      </c>
      <c r="D41" s="173">
        <v>92636</v>
      </c>
      <c r="E41" s="173"/>
      <c r="F41" s="143"/>
    </row>
    <row r="42" spans="1:6">
      <c r="A42" s="5" t="s">
        <v>65</v>
      </c>
      <c r="B42" s="135" t="s">
        <v>66</v>
      </c>
      <c r="C42" s="142">
        <v>826983.05</v>
      </c>
      <c r="D42" s="173">
        <v>826983</v>
      </c>
      <c r="E42" s="173"/>
      <c r="F42" s="143"/>
    </row>
    <row r="43" spans="1:6">
      <c r="A43" s="5" t="s">
        <v>67</v>
      </c>
      <c r="B43" s="135" t="s">
        <v>68</v>
      </c>
      <c r="C43" s="142">
        <v>11627.12</v>
      </c>
      <c r="D43" s="173">
        <v>11627</v>
      </c>
      <c r="E43" s="173"/>
      <c r="F43" s="143"/>
    </row>
    <row r="44" spans="1:6">
      <c r="A44" s="5" t="s">
        <v>69</v>
      </c>
      <c r="B44" s="135" t="s">
        <v>44</v>
      </c>
      <c r="C44" s="142"/>
      <c r="D44" s="173">
        <v>2750</v>
      </c>
      <c r="E44" s="173"/>
      <c r="F44" s="143"/>
    </row>
    <row r="45" spans="1:6">
      <c r="A45" s="5"/>
      <c r="B45" s="135"/>
      <c r="C45" s="137">
        <f>SUM(C41:C43)</f>
        <v>931245.76</v>
      </c>
      <c r="D45" s="138">
        <f>SUM(D41:D44)</f>
        <v>933996</v>
      </c>
      <c r="E45" s="138"/>
      <c r="F45" s="139">
        <f>SUM(F41:F44)</f>
        <v>0</v>
      </c>
    </row>
    <row r="46" spans="1:6">
      <c r="A46" s="5"/>
      <c r="B46" s="135"/>
      <c r="C46" s="142"/>
      <c r="D46" s="173"/>
      <c r="E46" s="173"/>
      <c r="F46" s="143"/>
    </row>
    <row r="47" spans="1:6">
      <c r="A47" s="5"/>
      <c r="B47" s="135"/>
      <c r="C47" s="142"/>
      <c r="D47" s="173"/>
      <c r="E47" s="173"/>
      <c r="F47" s="139"/>
    </row>
    <row r="48" spans="1:6" ht="13.5" thickBot="1">
      <c r="A48" s="14"/>
      <c r="B48" s="147"/>
      <c r="C48" s="148"/>
      <c r="D48" s="176"/>
      <c r="E48" s="176"/>
      <c r="F48" s="149"/>
    </row>
    <row r="49" spans="1:6" ht="13.5" thickBot="1">
      <c r="A49" s="259"/>
      <c r="B49" s="251"/>
      <c r="C49" s="251"/>
      <c r="D49" s="251"/>
      <c r="E49" s="251"/>
      <c r="F49" s="168"/>
    </row>
    <row r="50" spans="1:6">
      <c r="A50" s="19"/>
      <c r="B50" s="152" t="s">
        <v>71</v>
      </c>
      <c r="C50" s="153"/>
      <c r="D50" s="153"/>
      <c r="E50" s="153"/>
      <c r="F50" s="169"/>
    </row>
    <row r="51" spans="1:6">
      <c r="A51" s="5">
        <v>1</v>
      </c>
      <c r="B51" s="135" t="s">
        <v>72</v>
      </c>
      <c r="C51" s="142">
        <v>27134.91</v>
      </c>
      <c r="D51" s="142">
        <v>153969.41</v>
      </c>
      <c r="E51" s="142"/>
      <c r="F51" s="142"/>
    </row>
    <row r="52" spans="1:6">
      <c r="A52" s="5" t="s">
        <v>61</v>
      </c>
      <c r="B52" s="135" t="s">
        <v>73</v>
      </c>
      <c r="C52" s="142">
        <v>3526543.61</v>
      </c>
      <c r="D52" s="142">
        <v>3526544</v>
      </c>
      <c r="E52" s="142"/>
      <c r="F52" s="142"/>
    </row>
    <row r="53" spans="1:6">
      <c r="A53" s="5" t="s">
        <v>74</v>
      </c>
      <c r="B53" s="135" t="s">
        <v>75</v>
      </c>
      <c r="C53" s="142">
        <v>233000</v>
      </c>
      <c r="D53" s="142">
        <v>434270.85</v>
      </c>
      <c r="E53" s="142"/>
      <c r="F53" s="142"/>
    </row>
    <row r="54" spans="1:6">
      <c r="A54" s="5" t="s">
        <v>76</v>
      </c>
      <c r="B54" s="135" t="s">
        <v>77</v>
      </c>
      <c r="C54" s="142">
        <v>518550.85</v>
      </c>
      <c r="D54" s="142">
        <v>569079.28</v>
      </c>
      <c r="E54" s="142"/>
      <c r="F54" s="142"/>
    </row>
    <row r="55" spans="1:6">
      <c r="A55" s="5"/>
      <c r="B55" s="135"/>
      <c r="C55" s="138">
        <f>SUM(C51:C54)</f>
        <v>4305229.37</v>
      </c>
      <c r="D55" s="138">
        <f>SUM(D51:D54)</f>
        <v>4683863.54</v>
      </c>
      <c r="E55" s="138"/>
      <c r="F55" s="137">
        <f>SUM(F51:F54)</f>
        <v>0</v>
      </c>
    </row>
    <row r="56" spans="1:6">
      <c r="A56" s="23"/>
      <c r="B56" s="156"/>
      <c r="C56" s="157"/>
      <c r="D56" s="157"/>
      <c r="E56" s="157"/>
      <c r="F56" s="171"/>
    </row>
    <row r="57" spans="1:6" ht="13.5" thickBot="1">
      <c r="A57" s="14"/>
      <c r="B57" s="147"/>
      <c r="C57" s="159">
        <f>C15+C16+C45+C55</f>
        <v>10220053.23</v>
      </c>
      <c r="D57" s="159">
        <f>D15+D45+D55</f>
        <v>11463213.709999999</v>
      </c>
      <c r="E57" s="159">
        <v>8589901</v>
      </c>
      <c r="F57" s="172">
        <v>1630152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161" t="s">
        <v>172</v>
      </c>
      <c r="C62" s="251"/>
      <c r="D62" s="251"/>
      <c r="E62" s="251"/>
      <c r="F62" s="251"/>
    </row>
    <row r="63" spans="1:6">
      <c r="B63" s="161" t="s">
        <v>173</v>
      </c>
      <c r="C63" s="251"/>
      <c r="D63" s="251"/>
      <c r="E63" s="251"/>
      <c r="F63" s="251"/>
    </row>
  </sheetData>
  <mergeCells count="11">
    <mergeCell ref="A12:A13"/>
    <mergeCell ref="B12:B13"/>
    <mergeCell ref="F12:F13"/>
    <mergeCell ref="D12:D13"/>
    <mergeCell ref="A7:F7"/>
    <mergeCell ref="B9:E9"/>
    <mergeCell ref="B5:E5"/>
    <mergeCell ref="A1:F1"/>
    <mergeCell ref="A2:F2"/>
    <mergeCell ref="A3:F3"/>
    <mergeCell ref="A4:F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4"/>
  <sheetViews>
    <sheetView workbookViewId="0">
      <selection sqref="A1:F5"/>
    </sheetView>
  </sheetViews>
  <sheetFormatPr defaultRowHeight="12.75"/>
  <cols>
    <col min="2" max="2" width="59.28515625" customWidth="1"/>
    <col min="3" max="3" width="15.7109375" bestFit="1" customWidth="1"/>
    <col min="4" max="4" width="16" customWidth="1"/>
    <col min="5" max="5" width="14.5703125" customWidth="1"/>
    <col min="6" max="6" width="14.7109375" bestFit="1" customWidth="1"/>
  </cols>
  <sheetData>
    <row r="1" spans="1:7" ht="12.75" customHeight="1">
      <c r="A1" s="268" t="s">
        <v>0</v>
      </c>
      <c r="B1" s="272"/>
      <c r="C1" s="272"/>
      <c r="D1" s="272"/>
      <c r="E1" s="272"/>
      <c r="F1" s="272"/>
    </row>
    <row r="2" spans="1:7" ht="12.75" customHeight="1">
      <c r="A2" s="268" t="s">
        <v>1</v>
      </c>
      <c r="B2" s="272"/>
      <c r="C2" s="272"/>
      <c r="D2" s="272"/>
      <c r="E2" s="272"/>
      <c r="F2" s="272"/>
    </row>
    <row r="3" spans="1:7" ht="12.75" customHeight="1">
      <c r="A3" s="268" t="s">
        <v>2</v>
      </c>
      <c r="B3" s="272"/>
      <c r="C3" s="272"/>
      <c r="D3" s="272"/>
      <c r="E3" s="272"/>
      <c r="F3" s="272"/>
    </row>
    <row r="4" spans="1:7" ht="12.75" customHeight="1">
      <c r="A4" s="275" t="s">
        <v>162</v>
      </c>
      <c r="B4" s="272"/>
      <c r="C4" s="272"/>
      <c r="D4" s="272"/>
      <c r="E4" s="272"/>
      <c r="F4" s="272"/>
    </row>
    <row r="5" spans="1:7">
      <c r="B5" s="268" t="s">
        <v>4</v>
      </c>
      <c r="C5" s="268"/>
      <c r="D5" s="268"/>
      <c r="E5" s="268"/>
      <c r="F5" s="246"/>
    </row>
    <row r="6" spans="1:7">
      <c r="B6" s="253"/>
      <c r="C6" s="253"/>
      <c r="D6" s="253"/>
      <c r="E6" s="253"/>
      <c r="F6" s="253"/>
      <c r="G6" s="253"/>
    </row>
    <row r="7" spans="1:7">
      <c r="B7" s="253" t="s">
        <v>174</v>
      </c>
      <c r="C7" s="253"/>
      <c r="D7" s="253"/>
      <c r="E7" s="253"/>
      <c r="F7" s="253"/>
      <c r="G7" s="253"/>
    </row>
    <row r="8" spans="1:7">
      <c r="B8" s="1" t="s">
        <v>175</v>
      </c>
      <c r="C8" s="1">
        <v>13647.3</v>
      </c>
      <c r="D8" s="1"/>
      <c r="E8" s="1"/>
      <c r="F8" s="1"/>
      <c r="G8" s="1"/>
    </row>
    <row r="9" spans="1:7" ht="13.5" thickBot="1">
      <c r="B9" s="1" t="s">
        <v>176</v>
      </c>
      <c r="C9" s="1"/>
      <c r="D9" s="1"/>
      <c r="E9" s="1"/>
    </row>
    <row r="10" spans="1:7" ht="25.5" customHeight="1">
      <c r="A10" s="290" t="s">
        <v>119</v>
      </c>
      <c r="B10" s="291" t="s">
        <v>120</v>
      </c>
      <c r="C10" s="290" t="s">
        <v>121</v>
      </c>
      <c r="D10" s="278" t="s">
        <v>11</v>
      </c>
      <c r="E10" s="278" t="s">
        <v>86</v>
      </c>
      <c r="F10" s="285" t="s">
        <v>12</v>
      </c>
    </row>
    <row r="11" spans="1:7" ht="13.5" thickBot="1">
      <c r="A11" s="279"/>
      <c r="B11" s="281"/>
      <c r="C11" s="292"/>
      <c r="D11" s="279"/>
      <c r="E11" s="279"/>
      <c r="F11" s="286"/>
    </row>
    <row r="12" spans="1:7">
      <c r="A12" s="52"/>
      <c r="B12" s="68"/>
      <c r="C12" s="62"/>
      <c r="D12" s="63"/>
      <c r="E12" s="242"/>
      <c r="F12" s="123"/>
    </row>
    <row r="13" spans="1:7">
      <c r="A13" s="73">
        <v>1</v>
      </c>
      <c r="B13" s="69" t="s">
        <v>14</v>
      </c>
      <c r="C13" s="53">
        <v>5677123.4400000004</v>
      </c>
      <c r="D13" s="64"/>
      <c r="E13" s="127"/>
      <c r="F13" s="100"/>
    </row>
    <row r="14" spans="1:7">
      <c r="A14" s="73"/>
      <c r="B14" s="69" t="s">
        <v>15</v>
      </c>
      <c r="C14" s="53">
        <v>1346195.23</v>
      </c>
      <c r="D14" s="64"/>
      <c r="E14" s="127"/>
      <c r="F14" s="100"/>
    </row>
    <row r="15" spans="1:7">
      <c r="A15" s="73"/>
      <c r="B15" s="106" t="s">
        <v>16</v>
      </c>
      <c r="C15" s="53">
        <v>31316.29</v>
      </c>
      <c r="D15" s="64"/>
      <c r="E15" s="127"/>
      <c r="F15" s="100"/>
    </row>
    <row r="16" spans="1:7">
      <c r="A16" s="73"/>
      <c r="B16" s="239"/>
      <c r="C16" s="53"/>
      <c r="D16" s="64"/>
      <c r="E16" s="127"/>
      <c r="F16" s="100"/>
    </row>
    <row r="17" spans="1:6">
      <c r="A17" s="49"/>
      <c r="B17" s="70" t="s">
        <v>17</v>
      </c>
      <c r="C17" s="240" t="s">
        <v>177</v>
      </c>
      <c r="D17" s="241" t="s">
        <v>178</v>
      </c>
      <c r="E17" s="126"/>
      <c r="F17" s="99"/>
    </row>
    <row r="18" spans="1:6">
      <c r="A18" s="49"/>
      <c r="B18" s="70"/>
      <c r="C18" s="240">
        <f>SUM(C19:C35)</f>
        <v>4801666.0300000012</v>
      </c>
      <c r="D18" s="241">
        <f>SUM(D19:D35)</f>
        <v>6830701.3000000007</v>
      </c>
      <c r="E18" s="126"/>
      <c r="F18" s="99"/>
    </row>
    <row r="19" spans="1:6">
      <c r="A19" s="73" t="s">
        <v>18</v>
      </c>
      <c r="B19" s="3" t="s">
        <v>19</v>
      </c>
      <c r="C19" s="54">
        <v>617711.86</v>
      </c>
      <c r="D19" s="65">
        <v>817700</v>
      </c>
      <c r="E19" s="126"/>
      <c r="F19" s="99"/>
    </row>
    <row r="20" spans="1:6">
      <c r="A20" s="73" t="s">
        <v>20</v>
      </c>
      <c r="B20" s="69" t="s">
        <v>21</v>
      </c>
      <c r="C20" s="54">
        <v>3101.69</v>
      </c>
      <c r="D20" s="65">
        <f>3469.92</f>
        <v>3469.92</v>
      </c>
      <c r="E20" s="126"/>
      <c r="F20" s="99"/>
    </row>
    <row r="21" spans="1:6">
      <c r="A21" s="73" t="s">
        <v>22</v>
      </c>
      <c r="B21" s="95" t="s">
        <v>179</v>
      </c>
      <c r="C21" s="54">
        <v>617711.86</v>
      </c>
      <c r="D21" s="65">
        <v>588259.81000000006</v>
      </c>
      <c r="E21" s="126"/>
      <c r="F21" s="99"/>
    </row>
    <row r="22" spans="1:6">
      <c r="A22" s="73" t="s">
        <v>25</v>
      </c>
      <c r="B22" s="95" t="s">
        <v>180</v>
      </c>
      <c r="C22" s="54"/>
      <c r="D22" s="65">
        <v>33352.68</v>
      </c>
      <c r="E22" s="126"/>
      <c r="F22" s="99"/>
    </row>
    <row r="23" spans="1:6">
      <c r="A23" s="73" t="s">
        <v>27</v>
      </c>
      <c r="B23" s="3" t="s">
        <v>26</v>
      </c>
      <c r="C23" s="54"/>
      <c r="D23" s="65"/>
      <c r="E23" s="126"/>
      <c r="F23" s="99"/>
    </row>
    <row r="24" spans="1:6">
      <c r="A24" s="73"/>
      <c r="B24" s="3" t="s">
        <v>28</v>
      </c>
      <c r="C24" s="54">
        <v>1035880</v>
      </c>
      <c r="D24" s="65">
        <v>1185260</v>
      </c>
      <c r="E24" s="126"/>
      <c r="F24" s="99"/>
    </row>
    <row r="25" spans="1:6">
      <c r="A25" s="73" t="s">
        <v>29</v>
      </c>
      <c r="B25" s="69" t="s">
        <v>30</v>
      </c>
      <c r="C25" s="54">
        <v>345031.78</v>
      </c>
      <c r="D25" s="65">
        <v>364911.96</v>
      </c>
      <c r="E25" s="126"/>
      <c r="F25" s="99"/>
    </row>
    <row r="26" spans="1:6">
      <c r="A26" s="73" t="s">
        <v>31</v>
      </c>
      <c r="B26" s="69" t="s">
        <v>32</v>
      </c>
      <c r="C26" s="54">
        <v>352002.12</v>
      </c>
      <c r="D26" s="65">
        <v>369777.6</v>
      </c>
      <c r="E26" s="126"/>
      <c r="F26" s="99"/>
    </row>
    <row r="27" spans="1:6">
      <c r="A27" s="73" t="s">
        <v>33</v>
      </c>
      <c r="B27" s="69" t="s">
        <v>34</v>
      </c>
      <c r="C27" s="54">
        <v>129356</v>
      </c>
      <c r="D27" s="65">
        <f>159457.63</f>
        <v>159457.63</v>
      </c>
      <c r="E27" s="126"/>
      <c r="F27" s="99"/>
    </row>
    <row r="28" spans="1:6">
      <c r="A28" s="73" t="s">
        <v>35</v>
      </c>
      <c r="B28" s="69" t="s">
        <v>36</v>
      </c>
      <c r="C28" s="54">
        <v>97627.12</v>
      </c>
      <c r="D28" s="65">
        <v>97627.14</v>
      </c>
      <c r="E28" s="126"/>
      <c r="F28" s="99"/>
    </row>
    <row r="29" spans="1:6">
      <c r="A29" s="73" t="s">
        <v>37</v>
      </c>
      <c r="B29" s="69" t="s">
        <v>38</v>
      </c>
      <c r="C29" s="54">
        <v>129347.46</v>
      </c>
      <c r="D29" s="65">
        <v>129355.96</v>
      </c>
      <c r="E29" s="126"/>
      <c r="F29" s="99"/>
    </row>
    <row r="30" spans="1:6">
      <c r="A30" s="73" t="s">
        <v>39</v>
      </c>
      <c r="B30" s="69" t="s">
        <v>112</v>
      </c>
      <c r="C30" s="54">
        <v>53027.040000000001</v>
      </c>
      <c r="D30" s="65">
        <f>53027.04</f>
        <v>53027.040000000001</v>
      </c>
      <c r="E30" s="126"/>
      <c r="F30" s="99"/>
    </row>
    <row r="31" spans="1:6">
      <c r="A31" s="73" t="s">
        <v>41</v>
      </c>
      <c r="B31" s="69" t="s">
        <v>42</v>
      </c>
      <c r="C31" s="55">
        <v>215508.47</v>
      </c>
      <c r="D31" s="66">
        <v>215509.27</v>
      </c>
      <c r="E31" s="128"/>
      <c r="F31" s="124"/>
    </row>
    <row r="32" spans="1:6">
      <c r="A32" s="73" t="s">
        <v>43</v>
      </c>
      <c r="B32" s="69" t="s">
        <v>159</v>
      </c>
      <c r="C32" s="54">
        <v>97728.81</v>
      </c>
      <c r="D32" s="65">
        <v>192378.68</v>
      </c>
      <c r="E32" s="126"/>
      <c r="F32" s="99"/>
    </row>
    <row r="33" spans="1:6">
      <c r="A33" s="73" t="s">
        <v>45</v>
      </c>
      <c r="B33" s="69" t="s">
        <v>54</v>
      </c>
      <c r="C33" s="54"/>
      <c r="D33" s="65"/>
      <c r="E33" s="126"/>
      <c r="F33" s="99"/>
    </row>
    <row r="34" spans="1:6">
      <c r="A34" s="73" t="s">
        <v>47</v>
      </c>
      <c r="B34" s="3" t="s">
        <v>114</v>
      </c>
      <c r="C34" s="54">
        <v>1107631.82</v>
      </c>
      <c r="D34" s="65">
        <v>1414895.63</v>
      </c>
      <c r="E34" s="126"/>
      <c r="F34" s="99"/>
    </row>
    <row r="35" spans="1:6">
      <c r="A35" s="73" t="s">
        <v>49</v>
      </c>
      <c r="B35" s="69" t="s">
        <v>60</v>
      </c>
      <c r="C35" s="54"/>
      <c r="D35" s="65">
        <v>1205717.98</v>
      </c>
      <c r="E35" s="126"/>
      <c r="F35" s="99"/>
    </row>
    <row r="36" spans="1:6">
      <c r="A36" s="73"/>
      <c r="B36" s="69"/>
      <c r="C36" s="54"/>
      <c r="D36" s="65"/>
      <c r="E36" s="126"/>
      <c r="F36" s="99"/>
    </row>
    <row r="37" spans="1:6">
      <c r="A37" s="73"/>
      <c r="B37" s="69"/>
      <c r="C37" s="54"/>
      <c r="D37" s="241" t="s">
        <v>181</v>
      </c>
      <c r="E37" s="126"/>
      <c r="F37" s="99"/>
    </row>
    <row r="38" spans="1:6">
      <c r="A38" s="73"/>
      <c r="B38" s="69"/>
      <c r="C38" s="54"/>
      <c r="D38" s="241" t="s">
        <v>182</v>
      </c>
      <c r="E38" s="126"/>
      <c r="F38" s="99"/>
    </row>
    <row r="39" spans="1:6">
      <c r="A39" s="73"/>
      <c r="B39" s="69" t="s">
        <v>151</v>
      </c>
      <c r="C39" s="55"/>
      <c r="D39" s="66">
        <v>25430.94</v>
      </c>
      <c r="E39" s="126"/>
      <c r="F39" s="99"/>
    </row>
    <row r="40" spans="1:6">
      <c r="A40" s="73"/>
      <c r="B40" s="69" t="s">
        <v>48</v>
      </c>
      <c r="C40" s="55"/>
      <c r="D40" s="66">
        <v>70129.58</v>
      </c>
      <c r="E40" s="126"/>
      <c r="F40" s="99"/>
    </row>
    <row r="41" spans="1:6">
      <c r="A41" s="73"/>
      <c r="B41" s="69" t="s">
        <v>183</v>
      </c>
      <c r="C41" s="55"/>
      <c r="D41" s="66">
        <v>178989.11</v>
      </c>
      <c r="E41" s="126"/>
      <c r="F41" s="99"/>
    </row>
    <row r="42" spans="1:6">
      <c r="A42" s="73"/>
      <c r="B42" s="95" t="s">
        <v>184</v>
      </c>
      <c r="C42" s="54"/>
      <c r="D42" s="65">
        <v>11526.9</v>
      </c>
      <c r="E42" s="126"/>
      <c r="F42" s="99"/>
    </row>
    <row r="43" spans="1:6">
      <c r="A43" s="73"/>
      <c r="B43" s="69"/>
      <c r="C43" s="54"/>
      <c r="D43" s="241">
        <f>SUM(D39:D42)</f>
        <v>286076.53000000003</v>
      </c>
      <c r="E43" s="126"/>
      <c r="F43" s="99"/>
    </row>
    <row r="44" spans="1:6">
      <c r="A44" s="73" t="s">
        <v>61</v>
      </c>
      <c r="B44" s="71" t="s">
        <v>62</v>
      </c>
      <c r="C44" s="54"/>
      <c r="D44" s="65"/>
      <c r="E44" s="126"/>
      <c r="F44" s="99"/>
    </row>
    <row r="45" spans="1:6">
      <c r="A45" s="73" t="s">
        <v>63</v>
      </c>
      <c r="B45" s="69" t="s">
        <v>64</v>
      </c>
      <c r="C45" s="54">
        <v>104084.75</v>
      </c>
      <c r="D45" s="65">
        <v>24089.62</v>
      </c>
      <c r="E45" s="126"/>
      <c r="F45" s="99"/>
    </row>
    <row r="46" spans="1:6">
      <c r="A46" s="73" t="s">
        <v>65</v>
      </c>
      <c r="B46" s="69" t="s">
        <v>66</v>
      </c>
      <c r="C46" s="54">
        <v>784644.06</v>
      </c>
      <c r="D46" s="65">
        <v>809211.36</v>
      </c>
      <c r="E46" s="126"/>
      <c r="F46" s="99"/>
    </row>
    <row r="47" spans="1:6">
      <c r="A47" s="73" t="s">
        <v>67</v>
      </c>
      <c r="B47" s="69" t="s">
        <v>68</v>
      </c>
      <c r="C47" s="54"/>
      <c r="D47" s="65">
        <v>186135.58900000001</v>
      </c>
      <c r="E47" s="126"/>
      <c r="F47" s="99"/>
    </row>
    <row r="48" spans="1:6">
      <c r="A48" s="96" t="s">
        <v>69</v>
      </c>
      <c r="B48" s="239" t="s">
        <v>44</v>
      </c>
      <c r="C48" s="54"/>
      <c r="D48" s="65">
        <v>2750</v>
      </c>
      <c r="E48" s="126"/>
      <c r="F48" s="99"/>
    </row>
    <row r="49" spans="1:6">
      <c r="A49" s="73" t="s">
        <v>123</v>
      </c>
      <c r="B49" s="69" t="s">
        <v>185</v>
      </c>
      <c r="C49" s="54"/>
      <c r="D49" s="65">
        <v>14689.97</v>
      </c>
      <c r="E49" s="126"/>
      <c r="F49" s="99"/>
    </row>
    <row r="50" spans="1:6" ht="13.5" thickBot="1">
      <c r="A50" s="74"/>
      <c r="B50" s="72"/>
      <c r="C50" s="61">
        <f>SUM(C45:C48)</f>
        <v>888728.81</v>
      </c>
      <c r="D50" s="122">
        <f>SUM(D45:D49)</f>
        <v>1036876.539</v>
      </c>
      <c r="E50" s="243"/>
      <c r="F50" s="102">
        <f>SUM(F45:F49)</f>
        <v>0</v>
      </c>
    </row>
    <row r="51" spans="1:6" ht="13.5" thickBot="1">
      <c r="A51" s="259"/>
      <c r="C51" s="57"/>
      <c r="D51" s="57"/>
      <c r="E51" s="244"/>
      <c r="F51" s="57"/>
    </row>
    <row r="52" spans="1:6">
      <c r="A52" s="75"/>
      <c r="B52" s="77" t="s">
        <v>71</v>
      </c>
      <c r="C52" s="58"/>
      <c r="D52" s="79"/>
      <c r="E52" s="245"/>
      <c r="F52" s="98"/>
    </row>
    <row r="53" spans="1:6">
      <c r="A53" s="73">
        <v>1</v>
      </c>
      <c r="B53" s="69" t="s">
        <v>72</v>
      </c>
      <c r="C53" s="54">
        <v>32336.09</v>
      </c>
      <c r="D53" s="65">
        <v>744976.77</v>
      </c>
      <c r="E53" s="126"/>
      <c r="F53" s="99"/>
    </row>
    <row r="54" spans="1:6">
      <c r="A54" s="73" t="s">
        <v>61</v>
      </c>
      <c r="B54" s="69" t="s">
        <v>73</v>
      </c>
      <c r="C54" s="54">
        <v>4375225.95</v>
      </c>
      <c r="D54" s="65">
        <f>4983104</f>
        <v>4983104</v>
      </c>
      <c r="E54" s="126"/>
      <c r="F54" s="99"/>
    </row>
    <row r="55" spans="1:6">
      <c r="A55" s="73" t="s">
        <v>74</v>
      </c>
      <c r="B55" s="69" t="s">
        <v>75</v>
      </c>
      <c r="C55" s="54">
        <v>190771.76</v>
      </c>
      <c r="D55" s="65">
        <v>295129.12</v>
      </c>
      <c r="E55" s="126"/>
      <c r="F55" s="99"/>
    </row>
    <row r="56" spans="1:6">
      <c r="A56" s="73" t="s">
        <v>76</v>
      </c>
      <c r="B56" s="69" t="s">
        <v>77</v>
      </c>
      <c r="C56" s="54">
        <v>431048.49</v>
      </c>
      <c r="D56" s="65">
        <f>75915.3+328061</f>
        <v>403976.3</v>
      </c>
      <c r="E56" s="126"/>
      <c r="F56" s="99"/>
    </row>
    <row r="57" spans="1:6">
      <c r="A57" s="73"/>
      <c r="B57" s="69"/>
      <c r="C57" s="53">
        <f>SUM(C53:C56)</f>
        <v>5029382.29</v>
      </c>
      <c r="D57" s="121">
        <f>SUM(D53:D56)</f>
        <v>6427186.1899999995</v>
      </c>
      <c r="E57" s="127"/>
      <c r="F57" s="100">
        <f>SUM(F53:F56)</f>
        <v>0</v>
      </c>
    </row>
    <row r="58" spans="1:6" ht="13.5" thickBot="1">
      <c r="A58" s="74"/>
      <c r="B58" s="72"/>
      <c r="C58" s="61">
        <f>C18+C50+C57</f>
        <v>10719777.130000003</v>
      </c>
      <c r="D58" s="122">
        <f>D18+D43+D50+D57</f>
        <v>14580840.559</v>
      </c>
      <c r="E58" s="243">
        <f>E15+E48+E57</f>
        <v>0</v>
      </c>
      <c r="F58" s="102">
        <v>3792798</v>
      </c>
    </row>
    <row r="60" spans="1:6">
      <c r="D60" s="57"/>
      <c r="E60" s="57"/>
    </row>
    <row r="61" spans="1:6">
      <c r="B61" t="s">
        <v>78</v>
      </c>
    </row>
    <row r="63" spans="1:6">
      <c r="B63" s="110" t="s">
        <v>172</v>
      </c>
    </row>
    <row r="64" spans="1:6">
      <c r="B64" s="110" t="s">
        <v>186</v>
      </c>
    </row>
  </sheetData>
  <mergeCells count="11">
    <mergeCell ref="E10:E11"/>
    <mergeCell ref="A1:F1"/>
    <mergeCell ref="A2:F2"/>
    <mergeCell ref="A3:F3"/>
    <mergeCell ref="A4:F4"/>
    <mergeCell ref="B5:E5"/>
    <mergeCell ref="A10:A11"/>
    <mergeCell ref="B10:B11"/>
    <mergeCell ref="F10:F11"/>
    <mergeCell ref="C10:C11"/>
    <mergeCell ref="D10:D11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2"/>
  <sheetViews>
    <sheetView workbookViewId="0">
      <selection sqref="A1:F6"/>
    </sheetView>
  </sheetViews>
  <sheetFormatPr defaultRowHeight="12.75"/>
  <cols>
    <col min="2" max="2" width="32" style="133" customWidth="1"/>
    <col min="3" max="3" width="14.7109375" style="133" bestFit="1" customWidth="1"/>
    <col min="4" max="4" width="15.28515625" style="133" customWidth="1"/>
    <col min="5" max="5" width="13.85546875" style="133" customWidth="1"/>
    <col min="6" max="6" width="14.42578125" style="133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275" t="s">
        <v>162</v>
      </c>
      <c r="B4" s="272"/>
      <c r="C4" s="272"/>
      <c r="D4" s="272"/>
      <c r="E4" s="272"/>
      <c r="F4" s="272"/>
    </row>
    <row r="5" spans="1:6" ht="12.75" customHeight="1">
      <c r="A5" s="252"/>
      <c r="B5" s="251"/>
      <c r="C5" s="251"/>
      <c r="D5" s="251"/>
      <c r="E5" s="251"/>
      <c r="F5" s="251"/>
    </row>
    <row r="6" spans="1:6">
      <c r="B6" s="268" t="s">
        <v>4</v>
      </c>
      <c r="C6" s="268"/>
      <c r="D6" s="268"/>
      <c r="E6" s="268"/>
      <c r="F6" s="246"/>
    </row>
    <row r="7" spans="1:6">
      <c r="B7" s="246"/>
      <c r="C7" s="246"/>
      <c r="D7" s="246"/>
      <c r="E7" s="246"/>
      <c r="F7" s="246"/>
    </row>
    <row r="8" spans="1:6">
      <c r="A8" s="268" t="s">
        <v>187</v>
      </c>
      <c r="B8" s="289"/>
      <c r="C8" s="289"/>
      <c r="D8" s="289"/>
      <c r="E8" s="289"/>
      <c r="F8" s="246"/>
    </row>
    <row r="9" spans="1:6">
      <c r="B9" s="246"/>
      <c r="C9" s="246"/>
      <c r="D9" s="246"/>
      <c r="E9" s="246"/>
      <c r="F9" s="246"/>
    </row>
    <row r="10" spans="1:6">
      <c r="B10" s="246" t="s">
        <v>188</v>
      </c>
      <c r="C10" s="246"/>
      <c r="D10" s="246"/>
      <c r="E10" s="246"/>
      <c r="F10" s="246"/>
    </row>
    <row r="11" spans="1:6" ht="26.25" thickBot="1">
      <c r="B11" s="252" t="s">
        <v>189</v>
      </c>
      <c r="C11" s="252"/>
      <c r="D11" s="252"/>
      <c r="E11" s="252"/>
      <c r="F11" s="252"/>
    </row>
    <row r="12" spans="1:6" ht="25.5" customHeight="1">
      <c r="A12" s="290" t="s">
        <v>119</v>
      </c>
      <c r="B12" s="290" t="s">
        <v>120</v>
      </c>
      <c r="C12" s="290" t="s">
        <v>121</v>
      </c>
      <c r="D12" s="262" t="s">
        <v>11</v>
      </c>
      <c r="E12" s="258" t="s">
        <v>86</v>
      </c>
      <c r="F12" s="294" t="s">
        <v>133</v>
      </c>
    </row>
    <row r="13" spans="1:6" ht="13.5" thickBot="1">
      <c r="A13" s="279"/>
      <c r="B13" s="293"/>
      <c r="C13" s="293"/>
      <c r="D13" s="296"/>
      <c r="E13" s="258" t="s">
        <v>87</v>
      </c>
      <c r="F13" s="295"/>
    </row>
    <row r="14" spans="1:6">
      <c r="A14" s="52"/>
      <c r="B14" s="178"/>
      <c r="C14" s="179"/>
      <c r="D14" s="180"/>
      <c r="E14" s="181"/>
      <c r="F14" s="182"/>
    </row>
    <row r="15" spans="1:6" ht="25.5">
      <c r="A15" s="73">
        <v>1</v>
      </c>
      <c r="B15" s="90" t="s">
        <v>14</v>
      </c>
      <c r="C15" s="183">
        <v>2101235.13</v>
      </c>
      <c r="D15" s="184">
        <f>SUM(D19:D37)</f>
        <v>4819934.3599999994</v>
      </c>
      <c r="E15" s="185"/>
      <c r="F15" s="186">
        <v>621674.23</v>
      </c>
    </row>
    <row r="16" spans="1:6">
      <c r="A16" s="73"/>
      <c r="B16" s="90" t="s">
        <v>15</v>
      </c>
      <c r="C16" s="183">
        <v>521521</v>
      </c>
      <c r="D16" s="184"/>
      <c r="E16" s="185"/>
      <c r="F16" s="186"/>
    </row>
    <row r="17" spans="1:6">
      <c r="A17" s="73"/>
      <c r="B17" s="140" t="s">
        <v>16</v>
      </c>
      <c r="C17" s="183">
        <v>24034.240000000002</v>
      </c>
      <c r="D17" s="184"/>
      <c r="E17" s="185"/>
      <c r="F17" s="186"/>
    </row>
    <row r="18" spans="1:6" ht="25.5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f>479745.76+92847.46</f>
        <v>572593.22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76.5">
      <c r="A21" s="73" t="s">
        <v>22</v>
      </c>
      <c r="B21" s="95" t="s">
        <v>122</v>
      </c>
      <c r="C21" s="188"/>
      <c r="D21" s="189">
        <f>12033.12+44470.24+7336.1+527198.94</f>
        <v>591038.39999999991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710576.19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555259.09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>
        <v>643656.69999999995</v>
      </c>
      <c r="E25" s="181"/>
      <c r="F25" s="190"/>
    </row>
    <row r="26" spans="1:6" ht="25.5">
      <c r="A26" s="73" t="s">
        <v>33</v>
      </c>
      <c r="B26" s="90" t="s">
        <v>34</v>
      </c>
      <c r="C26" s="188"/>
      <c r="D26" s="189">
        <f>217166.11</f>
        <v>217166.11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97627.14</v>
      </c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111087.35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35227.89</f>
        <v>35227.89</v>
      </c>
      <c r="E29" s="181"/>
      <c r="F29" s="190"/>
    </row>
    <row r="30" spans="1:6">
      <c r="A30" s="73" t="s">
        <v>41</v>
      </c>
      <c r="B30" s="90" t="s">
        <v>42</v>
      </c>
      <c r="C30" s="183"/>
      <c r="D30" s="195">
        <v>46610.15</v>
      </c>
      <c r="E30" s="196"/>
      <c r="F30" s="197"/>
    </row>
    <row r="31" spans="1:6">
      <c r="A31" s="73" t="s">
        <v>43</v>
      </c>
      <c r="B31" s="90" t="s">
        <v>159</v>
      </c>
      <c r="C31" s="188"/>
      <c r="D31" s="189">
        <v>59353.05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19050.34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103737.13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99882.8</v>
      </c>
      <c r="E35" s="181"/>
      <c r="F35" s="190"/>
    </row>
    <row r="36" spans="1:6" ht="25.5">
      <c r="A36" s="73" t="s">
        <v>53</v>
      </c>
      <c r="B36" s="135" t="s">
        <v>114</v>
      </c>
      <c r="C36" s="188"/>
      <c r="D36" s="189">
        <v>310447.28000000003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646621.52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/>
      <c r="D40" s="189"/>
      <c r="E40" s="181"/>
      <c r="F40" s="190"/>
    </row>
    <row r="41" spans="1:6">
      <c r="A41" s="73" t="s">
        <v>65</v>
      </c>
      <c r="B41" s="90" t="s">
        <v>66</v>
      </c>
      <c r="C41" s="188">
        <v>450847.46</v>
      </c>
      <c r="D41" s="189">
        <v>1231316.1000000001</v>
      </c>
      <c r="E41" s="181"/>
      <c r="F41" s="190"/>
    </row>
    <row r="42" spans="1:6">
      <c r="A42" s="73" t="s">
        <v>67</v>
      </c>
      <c r="B42" s="90" t="s">
        <v>68</v>
      </c>
      <c r="C42" s="188">
        <v>285593.21999999997</v>
      </c>
      <c r="D42" s="189">
        <v>285593.21999999997</v>
      </c>
      <c r="E42" s="181"/>
      <c r="F42" s="190"/>
    </row>
    <row r="43" spans="1:6">
      <c r="A43" s="73"/>
      <c r="B43" s="90"/>
      <c r="C43" s="188"/>
      <c r="D43" s="189"/>
      <c r="E43" s="181"/>
      <c r="F43" s="190"/>
    </row>
    <row r="44" spans="1:6">
      <c r="A44" s="73"/>
      <c r="B44" s="90"/>
      <c r="C44" s="183">
        <f>SUM(C40:C42)</f>
        <v>736440.67999999993</v>
      </c>
      <c r="D44" s="199">
        <f>SUM(D40:D42)</f>
        <v>1516909.32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24"/>
      <c r="D47" s="225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36961.089999999997</v>
      </c>
      <c r="D50" s="189">
        <v>36961.089999999997</v>
      </c>
      <c r="E50" s="181"/>
      <c r="F50" s="190"/>
    </row>
    <row r="51" spans="1:6">
      <c r="A51" s="73" t="s">
        <v>61</v>
      </c>
      <c r="B51" s="90" t="s">
        <v>73</v>
      </c>
      <c r="C51" s="188">
        <v>1405932.2</v>
      </c>
      <c r="D51" s="189">
        <f>1654284.09</f>
        <v>1654284.09</v>
      </c>
      <c r="E51" s="181"/>
      <c r="F51" s="190"/>
    </row>
    <row r="52" spans="1:6">
      <c r="A52" s="73" t="s">
        <v>74</v>
      </c>
      <c r="B52" s="90" t="s">
        <v>75</v>
      </c>
      <c r="C52" s="188">
        <v>44915.25</v>
      </c>
      <c r="D52" s="189">
        <v>92252.86</v>
      </c>
      <c r="E52" s="181"/>
      <c r="F52" s="190"/>
    </row>
    <row r="53" spans="1:6">
      <c r="A53" s="73" t="s">
        <v>76</v>
      </c>
      <c r="B53" s="90" t="s">
        <v>77</v>
      </c>
      <c r="C53" s="188">
        <v>88983.05</v>
      </c>
      <c r="D53" s="189">
        <v>120890.41</v>
      </c>
      <c r="E53" s="181"/>
      <c r="F53" s="190"/>
    </row>
    <row r="54" spans="1:6">
      <c r="A54" s="73"/>
      <c r="B54" s="90"/>
      <c r="C54" s="183">
        <f>SUM(C50:C53)</f>
        <v>1576791.59</v>
      </c>
      <c r="D54" s="199">
        <f>SUM(D50:D53)</f>
        <v>1904388.4500000002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4935988.3999999994</v>
      </c>
      <c r="D56" s="215">
        <f>D15+D16+D44+D54</f>
        <v>8241232.1299999999</v>
      </c>
      <c r="E56" s="185">
        <v>4314314.7</v>
      </c>
      <c r="F56" s="216">
        <f>F15+F44+F54</f>
        <v>621674.23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161" t="s">
        <v>190</v>
      </c>
      <c r="C61" s="251"/>
      <c r="D61" s="251"/>
      <c r="E61" s="251"/>
      <c r="F61" s="251"/>
    </row>
    <row r="62" spans="1:6">
      <c r="B62" s="161" t="s">
        <v>191</v>
      </c>
      <c r="C62" s="251"/>
      <c r="D62" s="251"/>
      <c r="E62" s="251"/>
      <c r="F62" s="251"/>
    </row>
  </sheetData>
  <mergeCells count="11">
    <mergeCell ref="B12:B13"/>
    <mergeCell ref="F12:F13"/>
    <mergeCell ref="C12:C13"/>
    <mergeCell ref="D12:D13"/>
    <mergeCell ref="A8:E8"/>
    <mergeCell ref="A12:A13"/>
    <mergeCell ref="A1:F1"/>
    <mergeCell ref="A2:F2"/>
    <mergeCell ref="A3:F3"/>
    <mergeCell ref="A4:F4"/>
    <mergeCell ref="B6:E6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3"/>
  <sheetViews>
    <sheetView workbookViewId="0">
      <selection sqref="A1:F6"/>
    </sheetView>
  </sheetViews>
  <sheetFormatPr defaultRowHeight="12.75"/>
  <cols>
    <col min="1" max="1" width="6.140625" customWidth="1"/>
    <col min="2" max="2" width="36.7109375" style="133" customWidth="1"/>
    <col min="3" max="4" width="14.7109375" style="133" bestFit="1" customWidth="1"/>
    <col min="5" max="5" width="14.5703125" style="133" customWidth="1"/>
    <col min="6" max="6" width="14.7109375" style="133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275" t="s">
        <v>162</v>
      </c>
      <c r="B4" s="272"/>
      <c r="C4" s="272"/>
      <c r="D4" s="272"/>
      <c r="E4" s="272"/>
      <c r="F4" s="272"/>
    </row>
    <row r="5" spans="1:6">
      <c r="A5" s="252"/>
      <c r="B5" s="251"/>
      <c r="C5" s="251"/>
      <c r="D5" s="251"/>
      <c r="E5" s="251"/>
      <c r="F5" s="251"/>
    </row>
    <row r="6" spans="1:6" ht="12.75" customHeight="1">
      <c r="B6" s="268" t="s">
        <v>4</v>
      </c>
      <c r="C6" s="268"/>
      <c r="D6" s="268"/>
      <c r="E6" s="268"/>
      <c r="F6" s="246"/>
    </row>
    <row r="7" spans="1:6">
      <c r="B7" s="246"/>
      <c r="C7" s="246"/>
      <c r="D7" s="246"/>
      <c r="E7" s="246"/>
      <c r="F7" s="246"/>
    </row>
    <row r="8" spans="1:6">
      <c r="A8" s="268" t="s">
        <v>192</v>
      </c>
      <c r="B8" s="289"/>
      <c r="C8" s="289"/>
      <c r="D8" s="289"/>
      <c r="E8" s="289"/>
      <c r="F8" s="289"/>
    </row>
    <row r="9" spans="1:6">
      <c r="B9" s="246"/>
      <c r="C9" s="246"/>
      <c r="D9" s="246"/>
      <c r="E9" s="246"/>
      <c r="F9" s="246"/>
    </row>
    <row r="10" spans="1:6">
      <c r="B10" s="268" t="s">
        <v>193</v>
      </c>
      <c r="C10" s="268"/>
      <c r="D10" s="268"/>
      <c r="E10" s="246"/>
      <c r="F10" s="246"/>
    </row>
    <row r="11" spans="1:6" ht="13.5" thickBot="1">
      <c r="B11" s="270" t="s">
        <v>194</v>
      </c>
      <c r="C11" s="270"/>
      <c r="D11" s="270"/>
      <c r="E11" s="252"/>
      <c r="F11" s="252"/>
    </row>
    <row r="12" spans="1:6" ht="38.25" customHeight="1">
      <c r="A12" s="290" t="s">
        <v>119</v>
      </c>
      <c r="B12" s="291" t="s">
        <v>120</v>
      </c>
      <c r="C12" s="299" t="s">
        <v>121</v>
      </c>
      <c r="D12" s="301" t="s">
        <v>11</v>
      </c>
      <c r="E12" s="130" t="s">
        <v>86</v>
      </c>
      <c r="F12" s="297" t="s">
        <v>133</v>
      </c>
    </row>
    <row r="13" spans="1:6" ht="13.5" thickBot="1">
      <c r="A13" s="279"/>
      <c r="B13" s="281"/>
      <c r="C13" s="300"/>
      <c r="D13" s="302"/>
      <c r="E13" s="130" t="s">
        <v>87</v>
      </c>
      <c r="F13" s="298"/>
    </row>
    <row r="14" spans="1:6">
      <c r="A14" s="52"/>
      <c r="B14" s="178"/>
      <c r="C14" s="179"/>
      <c r="D14" s="180"/>
      <c r="E14" s="181"/>
      <c r="F14" s="182"/>
    </row>
    <row r="15" spans="1:6" ht="25.5">
      <c r="A15" s="73">
        <v>1</v>
      </c>
      <c r="B15" s="90" t="s">
        <v>14</v>
      </c>
      <c r="C15" s="183">
        <v>1729618.85</v>
      </c>
      <c r="D15" s="184">
        <f>SUM(D19:D37)</f>
        <v>2438812.1600000006</v>
      </c>
      <c r="E15" s="185"/>
      <c r="F15" s="186">
        <v>580460.01</v>
      </c>
    </row>
    <row r="16" spans="1:6">
      <c r="A16" s="73"/>
      <c r="B16" s="90" t="s">
        <v>15</v>
      </c>
      <c r="C16" s="183">
        <v>403375.1</v>
      </c>
      <c r="D16" s="184"/>
      <c r="E16" s="185"/>
      <c r="F16" s="186"/>
    </row>
    <row r="17" spans="1:6">
      <c r="A17" s="73"/>
      <c r="B17" s="140" t="s">
        <v>16</v>
      </c>
      <c r="C17" s="183">
        <v>21634.240000000002</v>
      </c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/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76.5">
      <c r="A21" s="73" t="s">
        <v>22</v>
      </c>
      <c r="B21" s="95" t="s">
        <v>122</v>
      </c>
      <c r="C21" s="188"/>
      <c r="D21" s="189">
        <f>12033.12+62720+7336.1+532161.06</f>
        <v>614250.28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523865.57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81091.53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/>
      <c r="E25" s="181"/>
      <c r="F25" s="190"/>
    </row>
    <row r="26" spans="1:6">
      <c r="A26" s="73" t="s">
        <v>33</v>
      </c>
      <c r="B26" s="90" t="s">
        <v>34</v>
      </c>
      <c r="C26" s="188"/>
      <c r="D26" s="189">
        <v>136677.96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75932.240000000005</v>
      </c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69915.3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31673.86</f>
        <v>31673.86</v>
      </c>
      <c r="E29" s="181"/>
      <c r="F29" s="190"/>
    </row>
    <row r="30" spans="1:6">
      <c r="A30" s="73" t="s">
        <v>41</v>
      </c>
      <c r="B30" s="90" t="s">
        <v>42</v>
      </c>
      <c r="C30" s="183"/>
      <c r="D30" s="195">
        <v>46610.14</v>
      </c>
      <c r="E30" s="196"/>
      <c r="F30" s="197"/>
    </row>
    <row r="31" spans="1:6">
      <c r="A31" s="73" t="s">
        <v>43</v>
      </c>
      <c r="B31" s="90" t="s">
        <v>159</v>
      </c>
      <c r="C31" s="188"/>
      <c r="D31" s="189">
        <f>86464.46+4580.9</f>
        <v>91045.36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171619.54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97142.88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93533.55</v>
      </c>
      <c r="E35" s="181"/>
      <c r="F35" s="190"/>
    </row>
    <row r="36" spans="1:6" ht="25.5">
      <c r="A36" s="73" t="s">
        <v>53</v>
      </c>
      <c r="B36" s="135" t="s">
        <v>114</v>
      </c>
      <c r="C36" s="188"/>
      <c r="D36" s="189">
        <v>278388.52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127065.43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213559.32</v>
      </c>
      <c r="D40" s="189">
        <v>213559.32</v>
      </c>
      <c r="E40" s="181"/>
      <c r="F40" s="190"/>
    </row>
    <row r="41" spans="1:6">
      <c r="A41" s="73" t="s">
        <v>65</v>
      </c>
      <c r="B41" s="90" t="s">
        <v>66</v>
      </c>
      <c r="C41" s="188">
        <v>179824.75</v>
      </c>
      <c r="D41" s="226">
        <v>179824.75</v>
      </c>
      <c r="E41" s="181"/>
      <c r="F41" s="190"/>
    </row>
    <row r="42" spans="1:6">
      <c r="A42" s="73" t="s">
        <v>67</v>
      </c>
      <c r="B42" s="95" t="s">
        <v>195</v>
      </c>
      <c r="C42" s="188"/>
      <c r="D42" s="189">
        <v>1371.06</v>
      </c>
      <c r="E42" s="181"/>
      <c r="F42" s="190"/>
    </row>
    <row r="43" spans="1:6">
      <c r="A43" s="73"/>
      <c r="B43" s="90"/>
      <c r="C43" s="188"/>
      <c r="D43" s="189"/>
      <c r="E43" s="181"/>
      <c r="F43" s="190"/>
    </row>
    <row r="44" spans="1:6">
      <c r="A44" s="73"/>
      <c r="B44" s="90"/>
      <c r="C44" s="183">
        <f>SUM(C40:C42)</f>
        <v>393384.07</v>
      </c>
      <c r="D44" s="199">
        <f>SUM(D40:D42)</f>
        <v>394755.13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35990.33</v>
      </c>
      <c r="D50" s="189">
        <v>35990.33</v>
      </c>
      <c r="E50" s="181"/>
      <c r="F50" s="190"/>
    </row>
    <row r="51" spans="1:6">
      <c r="A51" s="73" t="s">
        <v>61</v>
      </c>
      <c r="B51" s="90" t="s">
        <v>73</v>
      </c>
      <c r="C51" s="188">
        <v>1044067.79</v>
      </c>
      <c r="D51" s="189">
        <v>1669244.14</v>
      </c>
      <c r="E51" s="181"/>
      <c r="F51" s="190"/>
    </row>
    <row r="52" spans="1:6">
      <c r="A52" s="73" t="s">
        <v>74</v>
      </c>
      <c r="B52" s="90" t="s">
        <v>75</v>
      </c>
      <c r="C52" s="188">
        <v>25423.73</v>
      </c>
      <c r="D52" s="189">
        <v>92252.86</v>
      </c>
      <c r="E52" s="181"/>
      <c r="F52" s="190"/>
    </row>
    <row r="53" spans="1:6">
      <c r="A53" s="73" t="s">
        <v>76</v>
      </c>
      <c r="B53" s="90" t="s">
        <v>77</v>
      </c>
      <c r="C53" s="188">
        <v>55084.75</v>
      </c>
      <c r="D53" s="189">
        <v>120890.41</v>
      </c>
      <c r="E53" s="181"/>
      <c r="F53" s="190"/>
    </row>
    <row r="54" spans="1:6">
      <c r="A54" s="73"/>
      <c r="B54" s="90"/>
      <c r="C54" s="183">
        <f>SUM(C50:C53)</f>
        <v>1160566.6000000001</v>
      </c>
      <c r="D54" s="199">
        <f>SUM(D50:D53)</f>
        <v>1918377.74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3686944.62</v>
      </c>
      <c r="D56" s="215">
        <f>D15+D16+D44+D54</f>
        <v>4751945.03</v>
      </c>
      <c r="E56" s="185">
        <v>3106484.61</v>
      </c>
      <c r="F56" s="216">
        <f>F15+F44+F54</f>
        <v>580460.01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161" t="s">
        <v>190</v>
      </c>
      <c r="C62" s="251"/>
      <c r="D62" s="251"/>
      <c r="E62" s="251"/>
      <c r="F62" s="251"/>
    </row>
    <row r="63" spans="1:6">
      <c r="B63" s="161" t="s">
        <v>196</v>
      </c>
      <c r="C63" s="251"/>
      <c r="D63" s="251"/>
      <c r="E63" s="251"/>
      <c r="F63" s="251"/>
    </row>
  </sheetData>
  <mergeCells count="13">
    <mergeCell ref="A1:F1"/>
    <mergeCell ref="A2:F2"/>
    <mergeCell ref="A3:F3"/>
    <mergeCell ref="A4:F4"/>
    <mergeCell ref="A8:F8"/>
    <mergeCell ref="B6:E6"/>
    <mergeCell ref="B10:D10"/>
    <mergeCell ref="B11:D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5"/>
  <sheetViews>
    <sheetView workbookViewId="0">
      <selection sqref="A1:F6"/>
    </sheetView>
  </sheetViews>
  <sheetFormatPr defaultRowHeight="12.75"/>
  <cols>
    <col min="2" max="2" width="35" style="133" customWidth="1"/>
    <col min="3" max="3" width="13.140625" style="133" bestFit="1" customWidth="1"/>
    <col min="4" max="4" width="14.85546875" style="133" customWidth="1"/>
    <col min="5" max="5" width="13.5703125" style="133" customWidth="1"/>
    <col min="6" max="6" width="14.28515625" style="133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275" t="s">
        <v>162</v>
      </c>
      <c r="B4" s="272"/>
      <c r="C4" s="272"/>
      <c r="D4" s="272"/>
      <c r="E4" s="272"/>
      <c r="F4" s="272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4</v>
      </c>
      <c r="C6" s="268"/>
      <c r="D6" s="268"/>
      <c r="E6" s="268"/>
      <c r="F6" s="246"/>
    </row>
    <row r="7" spans="1:8">
      <c r="B7" s="246"/>
      <c r="C7" s="246"/>
      <c r="D7" s="246"/>
      <c r="E7" s="246"/>
      <c r="F7" s="246"/>
    </row>
    <row r="8" spans="1:8">
      <c r="A8" s="276" t="s">
        <v>197</v>
      </c>
      <c r="B8" s="277"/>
      <c r="C8" s="277"/>
      <c r="D8" s="277"/>
      <c r="E8" s="277"/>
      <c r="F8" s="277"/>
    </row>
    <row r="9" spans="1:8">
      <c r="B9" s="246"/>
      <c r="C9" s="246"/>
      <c r="D9" s="246"/>
      <c r="E9" s="246"/>
      <c r="F9" s="246"/>
    </row>
    <row r="10" spans="1:8">
      <c r="B10" s="268" t="s">
        <v>198</v>
      </c>
      <c r="C10" s="268"/>
      <c r="D10" s="268"/>
      <c r="E10" s="246"/>
      <c r="F10" s="246"/>
    </row>
    <row r="11" spans="1:8" ht="25.5">
      <c r="B11" s="252" t="s">
        <v>199</v>
      </c>
      <c r="C11" s="252"/>
      <c r="D11" s="252"/>
      <c r="E11" s="252"/>
      <c r="F11" s="252"/>
    </row>
    <row r="12" spans="1:8" ht="13.5" thickBot="1">
      <c r="B12" s="252"/>
      <c r="C12" s="252"/>
      <c r="D12" s="252"/>
      <c r="E12" s="252"/>
      <c r="F12" s="251"/>
    </row>
    <row r="13" spans="1:8" ht="25.5" customHeight="1">
      <c r="A13" s="278" t="s">
        <v>119</v>
      </c>
      <c r="B13" s="280" t="s">
        <v>120</v>
      </c>
      <c r="C13" s="278" t="s">
        <v>121</v>
      </c>
      <c r="D13" s="280" t="s">
        <v>11</v>
      </c>
      <c r="E13" s="258" t="s">
        <v>13</v>
      </c>
      <c r="F13" s="285" t="s">
        <v>133</v>
      </c>
      <c r="H13" s="266"/>
    </row>
    <row r="14" spans="1:8" ht="13.5" thickBot="1">
      <c r="A14" s="279"/>
      <c r="B14" s="281"/>
      <c r="C14" s="279"/>
      <c r="D14" s="281"/>
      <c r="E14" s="258"/>
      <c r="F14" s="286"/>
      <c r="H14" s="266"/>
    </row>
    <row r="15" spans="1:8">
      <c r="A15" s="52"/>
      <c r="B15" s="178"/>
      <c r="C15" s="179"/>
      <c r="D15" s="180"/>
      <c r="E15" s="181"/>
      <c r="F15" s="182"/>
    </row>
    <row r="16" spans="1:8" ht="25.5">
      <c r="A16" s="73">
        <v>1</v>
      </c>
      <c r="B16" s="90" t="s">
        <v>14</v>
      </c>
      <c r="C16" s="183">
        <v>240095.97</v>
      </c>
      <c r="D16" s="184">
        <f>SUM(D20:D38)</f>
        <v>636145.53</v>
      </c>
      <c r="E16" s="185"/>
      <c r="F16" s="186"/>
    </row>
    <row r="17" spans="1:6">
      <c r="A17" s="73"/>
      <c r="B17" s="90" t="s">
        <v>15</v>
      </c>
      <c r="C17" s="183">
        <v>57848.15</v>
      </c>
      <c r="D17" s="184"/>
      <c r="E17" s="185"/>
      <c r="F17" s="186"/>
    </row>
    <row r="18" spans="1:6">
      <c r="A18" s="73"/>
      <c r="B18" s="140" t="s">
        <v>16</v>
      </c>
      <c r="C18" s="183"/>
      <c r="D18" s="184"/>
      <c r="E18" s="185"/>
      <c r="F18" s="186"/>
    </row>
    <row r="19" spans="1:6">
      <c r="A19" s="49"/>
      <c r="B19" s="187" t="s">
        <v>17</v>
      </c>
      <c r="C19" s="188"/>
      <c r="D19" s="189"/>
      <c r="E19" s="181"/>
      <c r="F19" s="190"/>
    </row>
    <row r="20" spans="1:6">
      <c r="A20" s="73" t="s">
        <v>18</v>
      </c>
      <c r="B20" s="135" t="s">
        <v>19</v>
      </c>
      <c r="C20" s="188"/>
      <c r="D20" s="189">
        <v>56440.68</v>
      </c>
      <c r="E20" s="181"/>
      <c r="F20" s="190"/>
    </row>
    <row r="21" spans="1:6">
      <c r="A21" s="73" t="s">
        <v>20</v>
      </c>
      <c r="B21" s="90" t="s">
        <v>21</v>
      </c>
      <c r="C21" s="188"/>
      <c r="D21" s="189"/>
      <c r="E21" s="181"/>
      <c r="F21" s="190"/>
    </row>
    <row r="22" spans="1:6" ht="37.5" customHeight="1">
      <c r="A22" s="73" t="s">
        <v>22</v>
      </c>
      <c r="B22" s="90" t="s">
        <v>122</v>
      </c>
      <c r="C22" s="188"/>
      <c r="D22" s="189">
        <f>347909.82</f>
        <v>347909.82</v>
      </c>
      <c r="E22" s="181"/>
      <c r="F22" s="190"/>
    </row>
    <row r="23" spans="1:6" ht="25.5">
      <c r="A23" s="73" t="s">
        <v>25</v>
      </c>
      <c r="B23" s="135" t="s">
        <v>26</v>
      </c>
      <c r="C23" s="188"/>
      <c r="D23" s="189"/>
      <c r="E23" s="181"/>
      <c r="F23" s="190"/>
    </row>
    <row r="24" spans="1:6">
      <c r="A24" s="73" t="s">
        <v>27</v>
      </c>
      <c r="B24" s="135" t="s">
        <v>28</v>
      </c>
      <c r="C24" s="188"/>
      <c r="D24" s="189">
        <v>23538.560000000001</v>
      </c>
      <c r="E24" s="181"/>
      <c r="F24" s="190"/>
    </row>
    <row r="25" spans="1:6" ht="25.5">
      <c r="A25" s="73" t="s">
        <v>29</v>
      </c>
      <c r="B25" s="90" t="s">
        <v>30</v>
      </c>
      <c r="C25" s="188"/>
      <c r="D25" s="189"/>
      <c r="E25" s="181"/>
      <c r="F25" s="190"/>
    </row>
    <row r="26" spans="1:6" ht="25.5">
      <c r="A26" s="73" t="s">
        <v>31</v>
      </c>
      <c r="B26" s="90" t="s">
        <v>32</v>
      </c>
      <c r="C26" s="188"/>
      <c r="D26" s="189"/>
      <c r="E26" s="181"/>
      <c r="F26" s="190"/>
    </row>
    <row r="27" spans="1:6">
      <c r="A27" s="73" t="s">
        <v>33</v>
      </c>
      <c r="B27" s="90" t="s">
        <v>34</v>
      </c>
      <c r="C27" s="188"/>
      <c r="D27" s="189"/>
      <c r="E27" s="181"/>
      <c r="F27" s="190"/>
    </row>
    <row r="28" spans="1:6" ht="25.5">
      <c r="A28" s="73" t="s">
        <v>35</v>
      </c>
      <c r="B28" s="90" t="s">
        <v>36</v>
      </c>
      <c r="C28" s="188"/>
      <c r="D28" s="189"/>
      <c r="E28" s="181"/>
      <c r="F28" s="190"/>
    </row>
    <row r="29" spans="1:6" ht="25.5">
      <c r="A29" s="73" t="s">
        <v>37</v>
      </c>
      <c r="B29" s="90" t="s">
        <v>38</v>
      </c>
      <c r="C29" s="188"/>
      <c r="D29" s="189">
        <v>16296.61</v>
      </c>
      <c r="E29" s="181"/>
      <c r="F29" s="190"/>
    </row>
    <row r="30" spans="1:6" ht="25.5">
      <c r="A30" s="73" t="s">
        <v>39</v>
      </c>
      <c r="B30" s="90" t="s">
        <v>112</v>
      </c>
      <c r="C30" s="188"/>
      <c r="D30" s="189"/>
      <c r="E30" s="181"/>
      <c r="F30" s="190"/>
    </row>
    <row r="31" spans="1:6">
      <c r="A31" s="73" t="s">
        <v>41</v>
      </c>
      <c r="B31" s="90" t="s">
        <v>42</v>
      </c>
      <c r="C31" s="194"/>
      <c r="D31" s="195">
        <f>9322.03</f>
        <v>9322.0300000000007</v>
      </c>
      <c r="E31" s="196"/>
      <c r="F31" s="197"/>
    </row>
    <row r="32" spans="1:6">
      <c r="A32" s="73" t="s">
        <v>43</v>
      </c>
      <c r="B32" s="90" t="s">
        <v>159</v>
      </c>
      <c r="C32" s="188"/>
      <c r="D32" s="189">
        <v>583.4</v>
      </c>
      <c r="E32" s="181"/>
      <c r="F32" s="190"/>
    </row>
    <row r="33" spans="1:6" ht="25.5">
      <c r="A33" s="73" t="s">
        <v>45</v>
      </c>
      <c r="B33" s="90" t="s">
        <v>54</v>
      </c>
      <c r="C33" s="188"/>
      <c r="D33" s="189"/>
      <c r="E33" s="181"/>
      <c r="F33" s="190"/>
    </row>
    <row r="34" spans="1:6">
      <c r="A34" s="73" t="s">
        <v>47</v>
      </c>
      <c r="B34" s="90" t="s">
        <v>56</v>
      </c>
      <c r="C34" s="188"/>
      <c r="D34" s="189"/>
      <c r="E34" s="181"/>
      <c r="F34" s="190"/>
    </row>
    <row r="35" spans="1:6">
      <c r="A35" s="73" t="s">
        <v>49</v>
      </c>
      <c r="B35" s="90" t="s">
        <v>96</v>
      </c>
      <c r="C35" s="188"/>
      <c r="D35" s="189"/>
      <c r="E35" s="181"/>
      <c r="F35" s="190"/>
    </row>
    <row r="36" spans="1:6">
      <c r="A36" s="73" t="s">
        <v>51</v>
      </c>
      <c r="B36" s="90" t="s">
        <v>113</v>
      </c>
      <c r="C36" s="188"/>
      <c r="D36" s="189"/>
      <c r="E36" s="181"/>
      <c r="F36" s="190"/>
    </row>
    <row r="37" spans="1:6" ht="25.5">
      <c r="A37" s="73" t="s">
        <v>53</v>
      </c>
      <c r="B37" s="135" t="s">
        <v>114</v>
      </c>
      <c r="C37" s="188"/>
      <c r="D37" s="189">
        <v>15443.83</v>
      </c>
      <c r="E37" s="181"/>
      <c r="F37" s="190"/>
    </row>
    <row r="38" spans="1:6">
      <c r="A38" s="73" t="s">
        <v>55</v>
      </c>
      <c r="B38" s="90" t="s">
        <v>60</v>
      </c>
      <c r="C38" s="188"/>
      <c r="D38" s="189">
        <v>166610.6</v>
      </c>
      <c r="E38" s="181"/>
      <c r="F38" s="190"/>
    </row>
    <row r="39" spans="1:6">
      <c r="A39" s="73" t="s">
        <v>61</v>
      </c>
      <c r="B39" s="198" t="s">
        <v>62</v>
      </c>
      <c r="C39" s="188"/>
      <c r="D39" s="189"/>
      <c r="E39" s="181"/>
      <c r="F39" s="190"/>
    </row>
    <row r="40" spans="1:6">
      <c r="A40" s="73"/>
      <c r="B40" s="90"/>
      <c r="C40" s="188"/>
      <c r="D40" s="189"/>
      <c r="E40" s="181"/>
      <c r="F40" s="190"/>
    </row>
    <row r="41" spans="1:6">
      <c r="A41" s="73" t="s">
        <v>63</v>
      </c>
      <c r="B41" s="90" t="s">
        <v>64</v>
      </c>
      <c r="C41" s="188">
        <v>11016.95</v>
      </c>
      <c r="D41" s="189">
        <v>11016.95</v>
      </c>
      <c r="E41" s="181"/>
      <c r="F41" s="190"/>
    </row>
    <row r="42" spans="1:6">
      <c r="A42" s="73" t="s">
        <v>65</v>
      </c>
      <c r="B42" s="90" t="s">
        <v>66</v>
      </c>
      <c r="C42" s="188">
        <v>11016.95</v>
      </c>
      <c r="D42" s="189">
        <v>11016.95</v>
      </c>
      <c r="E42" s="181"/>
      <c r="F42" s="190"/>
    </row>
    <row r="43" spans="1:6">
      <c r="A43" s="73" t="s">
        <v>67</v>
      </c>
      <c r="B43" s="90" t="s">
        <v>68</v>
      </c>
      <c r="C43" s="188"/>
      <c r="D43" s="189"/>
      <c r="E43" s="181"/>
      <c r="F43" s="190"/>
    </row>
    <row r="44" spans="1:6">
      <c r="A44" s="73"/>
      <c r="B44" s="90"/>
      <c r="C44" s="188"/>
      <c r="D44" s="189"/>
      <c r="E44" s="181"/>
      <c r="F44" s="190"/>
    </row>
    <row r="45" spans="1:6">
      <c r="A45" s="73"/>
      <c r="B45" s="90"/>
      <c r="C45" s="183">
        <f>SUM(C41:C44)</f>
        <v>22033.9</v>
      </c>
      <c r="D45" s="199">
        <f>SUM(D41:D44)</f>
        <v>22033.9</v>
      </c>
      <c r="E45" s="185"/>
      <c r="F45" s="186">
        <f>SUM(F41:F44)</f>
        <v>0</v>
      </c>
    </row>
    <row r="46" spans="1:6">
      <c r="A46" s="73"/>
      <c r="B46" s="90"/>
      <c r="C46" s="188"/>
      <c r="D46" s="189"/>
      <c r="E46" s="181"/>
      <c r="F46" s="190"/>
    </row>
    <row r="47" spans="1:6">
      <c r="A47" s="73"/>
      <c r="B47" s="90"/>
      <c r="C47" s="188"/>
      <c r="D47" s="189"/>
      <c r="E47" s="181"/>
      <c r="F47" s="186"/>
    </row>
    <row r="48" spans="1:6" ht="13.5" thickBot="1">
      <c r="A48" s="74"/>
      <c r="B48" s="200"/>
      <c r="C48" s="201"/>
      <c r="D48" s="202"/>
      <c r="E48" s="181"/>
      <c r="F48" s="203"/>
    </row>
    <row r="49" spans="1:6" ht="13.5" thickBot="1">
      <c r="A49" s="259"/>
      <c r="B49" s="251"/>
      <c r="C49" s="204"/>
      <c r="D49" s="204"/>
      <c r="E49" s="181"/>
      <c r="F49" s="204"/>
    </row>
    <row r="50" spans="1:6">
      <c r="A50" s="75"/>
      <c r="B50" s="205" t="s">
        <v>71</v>
      </c>
      <c r="C50" s="206"/>
      <c r="D50" s="207"/>
      <c r="E50" s="208"/>
      <c r="F50" s="209"/>
    </row>
    <row r="51" spans="1:6">
      <c r="A51" s="73">
        <v>1</v>
      </c>
      <c r="B51" s="90" t="s">
        <v>72</v>
      </c>
      <c r="C51" s="188"/>
      <c r="D51" s="189"/>
      <c r="E51" s="181"/>
      <c r="F51" s="190"/>
    </row>
    <row r="52" spans="1:6">
      <c r="A52" s="73" t="s">
        <v>61</v>
      </c>
      <c r="B52" s="90" t="s">
        <v>73</v>
      </c>
      <c r="C52" s="188">
        <v>111187.43</v>
      </c>
      <c r="D52" s="226">
        <v>111187.43</v>
      </c>
      <c r="E52" s="181"/>
      <c r="F52" s="190"/>
    </row>
    <row r="53" spans="1:6">
      <c r="A53" s="73" t="s">
        <v>74</v>
      </c>
      <c r="B53" s="90" t="s">
        <v>75</v>
      </c>
      <c r="C53" s="188">
        <v>4237.88</v>
      </c>
      <c r="D53" s="226">
        <v>4237.88</v>
      </c>
      <c r="E53" s="181"/>
      <c r="F53" s="190"/>
    </row>
    <row r="54" spans="1:6">
      <c r="A54" s="73" t="s">
        <v>76</v>
      </c>
      <c r="B54" s="90" t="s">
        <v>77</v>
      </c>
      <c r="C54" s="188">
        <v>6779.66</v>
      </c>
      <c r="D54" s="226">
        <v>6779.66</v>
      </c>
      <c r="E54" s="181"/>
      <c r="F54" s="190"/>
    </row>
    <row r="55" spans="1:6">
      <c r="A55" s="73"/>
      <c r="B55" s="90"/>
      <c r="C55" s="183">
        <f>SUM(C51:C54)</f>
        <v>122204.97</v>
      </c>
      <c r="D55" s="199">
        <f>SUM(D51:D54)</f>
        <v>122204.97</v>
      </c>
      <c r="E55" s="185"/>
      <c r="F55" s="186">
        <f>SUM(F51:F54)</f>
        <v>0</v>
      </c>
    </row>
    <row r="56" spans="1:6">
      <c r="A56" s="76"/>
      <c r="B56" s="210"/>
      <c r="C56" s="211"/>
      <c r="D56" s="212"/>
      <c r="E56" s="185"/>
      <c r="F56" s="213"/>
    </row>
    <row r="57" spans="1:6" ht="13.5" thickBot="1">
      <c r="A57" s="74"/>
      <c r="B57" s="200"/>
      <c r="C57" s="214">
        <f>C16+C17+C45+C55</f>
        <v>442182.99</v>
      </c>
      <c r="D57" s="215">
        <f>D16+D17+D45+D55</f>
        <v>780384.4</v>
      </c>
      <c r="E57" s="185">
        <v>442182.99</v>
      </c>
      <c r="F57" s="216">
        <f>F16+F45+F55</f>
        <v>0</v>
      </c>
    </row>
    <row r="62" spans="1:6">
      <c r="B62" s="251" t="s">
        <v>78</v>
      </c>
      <c r="C62" s="251"/>
      <c r="D62" s="251"/>
      <c r="E62" s="251"/>
      <c r="F62" s="251"/>
    </row>
    <row r="64" spans="1:6">
      <c r="B64" s="161" t="s">
        <v>200</v>
      </c>
      <c r="C64" s="251"/>
      <c r="D64" s="251"/>
      <c r="E64" s="251"/>
      <c r="F64" s="251"/>
    </row>
    <row r="65" spans="2:2">
      <c r="B65" s="161" t="s">
        <v>201</v>
      </c>
    </row>
  </sheetData>
  <mergeCells count="13">
    <mergeCell ref="A8:F8"/>
    <mergeCell ref="B10:D10"/>
    <mergeCell ref="A1:F1"/>
    <mergeCell ref="A2:F2"/>
    <mergeCell ref="A3:F3"/>
    <mergeCell ref="A4:F4"/>
    <mergeCell ref="B6:E6"/>
    <mergeCell ref="H13:H14"/>
    <mergeCell ref="D13:D14"/>
    <mergeCell ref="F13:F14"/>
    <mergeCell ref="A13:A14"/>
    <mergeCell ref="B13:B14"/>
    <mergeCell ref="C13:C1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"/>
  <sheetViews>
    <sheetView workbookViewId="0">
      <selection sqref="A1:F6"/>
    </sheetView>
  </sheetViews>
  <sheetFormatPr defaultRowHeight="12.75"/>
  <cols>
    <col min="2" max="2" width="50.28515625" style="133" customWidth="1"/>
    <col min="3" max="3" width="11.140625" style="133" customWidth="1"/>
    <col min="4" max="4" width="13.140625" style="133" customWidth="1"/>
    <col min="5" max="5" width="9.140625" style="133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>
      <c r="A3" s="268" t="s">
        <v>2</v>
      </c>
      <c r="B3" s="272"/>
      <c r="C3" s="272"/>
      <c r="D3" s="272"/>
      <c r="E3" s="272"/>
      <c r="F3" s="272"/>
    </row>
    <row r="4" spans="1:6">
      <c r="A4" s="275" t="s">
        <v>162</v>
      </c>
      <c r="B4" s="272"/>
      <c r="C4" s="272"/>
      <c r="D4" s="272"/>
      <c r="E4" s="272"/>
      <c r="F4" s="272"/>
    </row>
    <row r="5" spans="1:6">
      <c r="A5" s="252"/>
      <c r="B5" s="251"/>
      <c r="C5" s="251"/>
      <c r="D5" s="251"/>
      <c r="E5" s="251"/>
      <c r="F5" s="251"/>
    </row>
    <row r="6" spans="1:6">
      <c r="B6" s="268" t="s">
        <v>4</v>
      </c>
      <c r="C6" s="268"/>
      <c r="D6" s="268"/>
      <c r="E6" s="268"/>
      <c r="F6" s="246"/>
    </row>
    <row r="7" spans="1:6">
      <c r="A7" s="259"/>
      <c r="B7" s="246"/>
      <c r="C7" s="246"/>
      <c r="D7" s="246"/>
      <c r="E7" s="246"/>
    </row>
    <row r="8" spans="1:6">
      <c r="A8" s="276" t="s">
        <v>202</v>
      </c>
      <c r="B8" s="289"/>
      <c r="C8" s="289"/>
      <c r="D8" s="289"/>
      <c r="E8" s="246"/>
    </row>
    <row r="9" spans="1:6">
      <c r="A9" s="259"/>
      <c r="B9" s="246"/>
      <c r="C9" s="246"/>
      <c r="D9" s="246"/>
      <c r="E9" s="246"/>
    </row>
    <row r="10" spans="1:6">
      <c r="A10" s="259"/>
      <c r="B10" s="246" t="s">
        <v>203</v>
      </c>
      <c r="C10" s="246"/>
      <c r="D10" s="246"/>
      <c r="E10" s="246"/>
    </row>
    <row r="11" spans="1:6" ht="13.5" thickBot="1">
      <c r="A11" s="259"/>
      <c r="B11" s="246" t="s">
        <v>204</v>
      </c>
      <c r="C11" s="246"/>
      <c r="D11" s="246"/>
      <c r="E11" s="252"/>
    </row>
    <row r="12" spans="1:6" ht="25.5">
      <c r="A12" s="262" t="s">
        <v>8</v>
      </c>
      <c r="B12" s="264" t="s">
        <v>9</v>
      </c>
      <c r="C12" s="260" t="s">
        <v>111</v>
      </c>
      <c r="D12" s="264" t="s">
        <v>11</v>
      </c>
      <c r="E12" s="251"/>
    </row>
    <row r="13" spans="1:6">
      <c r="A13" s="263"/>
      <c r="B13" s="265"/>
      <c r="C13" s="261"/>
      <c r="D13" s="265"/>
      <c r="E13" s="251"/>
    </row>
    <row r="14" spans="1:6">
      <c r="A14" s="2"/>
      <c r="B14" s="135"/>
      <c r="C14" s="91"/>
      <c r="D14" s="135"/>
      <c r="E14" s="251"/>
    </row>
    <row r="15" spans="1:6">
      <c r="A15" s="5">
        <v>1</v>
      </c>
      <c r="B15" s="135" t="s">
        <v>14</v>
      </c>
      <c r="C15" s="137"/>
      <c r="D15" s="139"/>
      <c r="E15" s="251"/>
    </row>
    <row r="16" spans="1:6">
      <c r="A16" s="5"/>
      <c r="B16" s="135" t="s">
        <v>15</v>
      </c>
      <c r="C16" s="137"/>
      <c r="D16" s="139"/>
      <c r="E16" s="251"/>
    </row>
    <row r="17" spans="1:4">
      <c r="A17" s="5"/>
      <c r="B17" s="135"/>
      <c r="C17" s="138"/>
      <c r="D17" s="139"/>
    </row>
    <row r="18" spans="1:4">
      <c r="A18" s="2"/>
      <c r="B18" s="141" t="s">
        <v>17</v>
      </c>
      <c r="C18" s="91"/>
      <c r="D18" s="135"/>
    </row>
    <row r="19" spans="1:4">
      <c r="A19" s="5" t="s">
        <v>18</v>
      </c>
      <c r="B19" s="135" t="s">
        <v>205</v>
      </c>
      <c r="C19" s="142"/>
      <c r="D19" s="143"/>
    </row>
    <row r="20" spans="1:4">
      <c r="A20" s="5" t="s">
        <v>20</v>
      </c>
      <c r="B20" s="135" t="s">
        <v>21</v>
      </c>
      <c r="C20" s="142"/>
      <c r="D20" s="143"/>
    </row>
    <row r="21" spans="1:4">
      <c r="A21" s="5" t="s">
        <v>22</v>
      </c>
      <c r="B21" s="135" t="s">
        <v>23</v>
      </c>
      <c r="C21" s="142"/>
      <c r="D21" s="135"/>
    </row>
    <row r="22" spans="1:4" ht="25.5">
      <c r="A22" s="5"/>
      <c r="B22" s="135" t="s">
        <v>24</v>
      </c>
      <c r="C22" s="142"/>
      <c r="D22" s="143"/>
    </row>
    <row r="23" spans="1:4">
      <c r="A23" s="5" t="s">
        <v>25</v>
      </c>
      <c r="B23" s="135" t="s">
        <v>26</v>
      </c>
      <c r="C23" s="142"/>
      <c r="D23" s="143"/>
    </row>
    <row r="24" spans="1:4">
      <c r="A24" s="5" t="s">
        <v>27</v>
      </c>
      <c r="B24" s="135" t="s">
        <v>28</v>
      </c>
      <c r="C24" s="142"/>
      <c r="D24" s="143"/>
    </row>
    <row r="25" spans="1:4">
      <c r="A25" s="5" t="s">
        <v>29</v>
      </c>
      <c r="B25" s="135" t="s">
        <v>30</v>
      </c>
      <c r="C25" s="142"/>
      <c r="D25" s="143"/>
    </row>
    <row r="26" spans="1:4">
      <c r="A26" s="5" t="s">
        <v>31</v>
      </c>
      <c r="B26" s="135" t="s">
        <v>32</v>
      </c>
      <c r="C26" s="142"/>
      <c r="D26" s="143"/>
    </row>
    <row r="27" spans="1:4">
      <c r="A27" s="5" t="s">
        <v>33</v>
      </c>
      <c r="B27" s="135" t="s">
        <v>34</v>
      </c>
      <c r="C27" s="142"/>
      <c r="D27" s="143"/>
    </row>
    <row r="28" spans="1:4">
      <c r="A28" s="5" t="s">
        <v>35</v>
      </c>
      <c r="B28" s="135" t="s">
        <v>36</v>
      </c>
      <c r="C28" s="142"/>
      <c r="D28" s="143"/>
    </row>
    <row r="29" spans="1:4" ht="25.5">
      <c r="A29" s="5" t="s">
        <v>37</v>
      </c>
      <c r="B29" s="135" t="s">
        <v>38</v>
      </c>
      <c r="C29" s="142"/>
      <c r="D29" s="143"/>
    </row>
    <row r="30" spans="1:4">
      <c r="A30" s="5" t="s">
        <v>39</v>
      </c>
      <c r="B30" s="135" t="s">
        <v>112</v>
      </c>
      <c r="C30" s="142"/>
      <c r="D30" s="143"/>
    </row>
    <row r="31" spans="1:4">
      <c r="A31" s="5" t="s">
        <v>41</v>
      </c>
      <c r="B31" s="135" t="s">
        <v>42</v>
      </c>
      <c r="C31" s="137"/>
      <c r="D31" s="144"/>
    </row>
    <row r="32" spans="1:4">
      <c r="A32" s="5" t="s">
        <v>43</v>
      </c>
      <c r="B32" s="135" t="s">
        <v>159</v>
      </c>
      <c r="C32" s="142"/>
      <c r="D32" s="143"/>
    </row>
    <row r="33" spans="1:4">
      <c r="A33" s="5" t="s">
        <v>45</v>
      </c>
      <c r="B33" s="135" t="s">
        <v>54</v>
      </c>
      <c r="C33" s="142"/>
      <c r="D33" s="143"/>
    </row>
    <row r="34" spans="1:4">
      <c r="A34" s="5" t="s">
        <v>47</v>
      </c>
      <c r="B34" s="135" t="s">
        <v>56</v>
      </c>
      <c r="C34" s="142"/>
      <c r="D34" s="143"/>
    </row>
    <row r="35" spans="1:4">
      <c r="A35" s="5" t="s">
        <v>49</v>
      </c>
      <c r="B35" s="135" t="s">
        <v>96</v>
      </c>
      <c r="C35" s="142"/>
      <c r="D35" s="143"/>
    </row>
    <row r="36" spans="1:4">
      <c r="A36" s="5" t="s">
        <v>51</v>
      </c>
      <c r="B36" s="135" t="s">
        <v>113</v>
      </c>
      <c r="C36" s="142"/>
      <c r="D36" s="143"/>
    </row>
    <row r="37" spans="1:4">
      <c r="A37" s="5" t="s">
        <v>61</v>
      </c>
      <c r="B37" s="145" t="s">
        <v>62</v>
      </c>
      <c r="C37" s="142"/>
      <c r="D37" s="143"/>
    </row>
    <row r="38" spans="1:4">
      <c r="A38" s="5"/>
      <c r="B38" s="135"/>
      <c r="C38" s="142"/>
      <c r="D38" s="135"/>
    </row>
    <row r="39" spans="1:4">
      <c r="A39" s="5" t="s">
        <v>63</v>
      </c>
      <c r="B39" s="135" t="s">
        <v>64</v>
      </c>
      <c r="C39" s="142"/>
      <c r="D39" s="143"/>
    </row>
    <row r="40" spans="1:4">
      <c r="A40" s="5" t="s">
        <v>65</v>
      </c>
      <c r="B40" s="135" t="s">
        <v>66</v>
      </c>
      <c r="C40" s="142"/>
      <c r="D40" s="143"/>
    </row>
    <row r="41" spans="1:4">
      <c r="A41" s="5" t="s">
        <v>67</v>
      </c>
      <c r="B41" s="135" t="s">
        <v>68</v>
      </c>
      <c r="C41" s="142"/>
      <c r="D41" s="143"/>
    </row>
    <row r="42" spans="1:4">
      <c r="A42" s="5"/>
      <c r="B42" s="135"/>
      <c r="C42" s="142"/>
      <c r="D42" s="143"/>
    </row>
    <row r="43" spans="1:4">
      <c r="A43" s="5"/>
      <c r="B43" s="135"/>
      <c r="C43" s="137">
        <f>SUM(C39:C41)</f>
        <v>0</v>
      </c>
      <c r="D43" s="139">
        <f>SUM(D39:D42)</f>
        <v>0</v>
      </c>
    </row>
    <row r="44" spans="1:4">
      <c r="A44" s="5"/>
      <c r="B44" s="135"/>
      <c r="C44" s="142"/>
      <c r="D44" s="143"/>
    </row>
    <row r="45" spans="1:4">
      <c r="A45" s="5"/>
      <c r="B45" s="135"/>
      <c r="C45" s="142"/>
      <c r="D45" s="139"/>
    </row>
    <row r="46" spans="1:4" ht="13.5" thickBot="1">
      <c r="A46" s="14"/>
      <c r="B46" s="147"/>
      <c r="C46" s="148"/>
      <c r="D46" s="149"/>
    </row>
    <row r="47" spans="1:4" ht="13.5" thickBot="1">
      <c r="A47" s="259"/>
      <c r="B47" s="251"/>
      <c r="C47" s="251"/>
      <c r="D47" s="168"/>
    </row>
    <row r="48" spans="1:4">
      <c r="A48" s="19"/>
      <c r="B48" s="152" t="s">
        <v>71</v>
      </c>
      <c r="C48" s="153"/>
      <c r="D48" s="169"/>
    </row>
    <row r="49" spans="1:4">
      <c r="A49" s="5">
        <v>1</v>
      </c>
      <c r="B49" s="135" t="s">
        <v>72</v>
      </c>
      <c r="C49" s="142"/>
      <c r="D49" s="142"/>
    </row>
    <row r="50" spans="1:4">
      <c r="A50" s="5" t="s">
        <v>61</v>
      </c>
      <c r="B50" s="135" t="s">
        <v>73</v>
      </c>
      <c r="C50" s="142"/>
      <c r="D50" s="142"/>
    </row>
    <row r="51" spans="1:4">
      <c r="A51" s="5" t="s">
        <v>74</v>
      </c>
      <c r="B51" s="135" t="s">
        <v>75</v>
      </c>
      <c r="C51" s="142"/>
      <c r="D51" s="142"/>
    </row>
    <row r="52" spans="1:4">
      <c r="A52" s="5" t="s">
        <v>76</v>
      </c>
      <c r="B52" s="135" t="s">
        <v>77</v>
      </c>
      <c r="C52" s="142"/>
      <c r="D52" s="142"/>
    </row>
    <row r="53" spans="1:4">
      <c r="A53" s="5"/>
      <c r="B53" s="135"/>
      <c r="C53" s="138">
        <f>SUM(C49:C52)</f>
        <v>0</v>
      </c>
      <c r="D53" s="137">
        <f>SUM(D49:D52)</f>
        <v>0</v>
      </c>
    </row>
    <row r="54" spans="1:4">
      <c r="A54" s="23"/>
      <c r="B54" s="156"/>
      <c r="C54" s="157"/>
      <c r="D54" s="171"/>
    </row>
    <row r="55" spans="1:4" ht="13.5" thickBot="1">
      <c r="A55" s="14"/>
      <c r="B55" s="147"/>
      <c r="C55" s="159">
        <f>C15+C16+C43+C53</f>
        <v>0</v>
      </c>
      <c r="D55" s="172">
        <f>D15+D43+D53</f>
        <v>0</v>
      </c>
    </row>
    <row r="59" spans="1:4">
      <c r="B59" s="251" t="s">
        <v>206</v>
      </c>
      <c r="C59" s="251"/>
      <c r="D59" s="251"/>
    </row>
  </sheetData>
  <mergeCells count="9">
    <mergeCell ref="A12:A13"/>
    <mergeCell ref="B12:B13"/>
    <mergeCell ref="D12:D13"/>
    <mergeCell ref="A8:D8"/>
    <mergeCell ref="A1:F1"/>
    <mergeCell ref="A2:F2"/>
    <mergeCell ref="A3:F3"/>
    <mergeCell ref="A4:F4"/>
    <mergeCell ref="B6:E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5"/>
  <sheetViews>
    <sheetView workbookViewId="0">
      <selection sqref="A1:F6"/>
    </sheetView>
  </sheetViews>
  <sheetFormatPr defaultRowHeight="12.75"/>
  <cols>
    <col min="2" max="2" width="59.28515625" customWidth="1"/>
    <col min="3" max="3" width="11.140625" customWidth="1"/>
    <col min="4" max="5" width="12.140625" customWidth="1"/>
    <col min="6" max="6" width="14.1406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275" t="s">
        <v>162</v>
      </c>
      <c r="B4" s="272"/>
      <c r="C4" s="272"/>
      <c r="D4" s="272"/>
      <c r="E4" s="272"/>
      <c r="F4" s="272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4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207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208</v>
      </c>
      <c r="C10" s="253"/>
      <c r="D10" s="253"/>
      <c r="E10" s="253"/>
      <c r="F10" s="253"/>
    </row>
    <row r="11" spans="1:8" ht="13.5" thickBot="1">
      <c r="B11" s="1" t="s">
        <v>209</v>
      </c>
      <c r="C11" s="1"/>
      <c r="D11" s="1"/>
      <c r="E11" s="1"/>
      <c r="F11" s="1"/>
    </row>
    <row r="12" spans="1:8" ht="25.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86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 t="s">
        <v>87</v>
      </c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6949124.2300000004</v>
      </c>
      <c r="D15" s="8">
        <f>SUM(D19:D46)</f>
        <v>8282629.040000001</v>
      </c>
      <c r="E15" s="8"/>
      <c r="F15" s="7"/>
    </row>
    <row r="16" spans="1:8">
      <c r="A16" s="5"/>
      <c r="B16" s="3" t="s">
        <v>15</v>
      </c>
      <c r="C16" s="6">
        <v>2547708</v>
      </c>
      <c r="D16" s="8"/>
      <c r="E16" s="8"/>
      <c r="F16" s="7"/>
    </row>
    <row r="17" spans="1:9">
      <c r="A17" s="5"/>
      <c r="B17" s="106" t="s">
        <v>16</v>
      </c>
      <c r="C17" s="8">
        <v>71975.25</v>
      </c>
      <c r="D17" s="8"/>
      <c r="E17" s="8"/>
      <c r="F17" s="7"/>
    </row>
    <row r="18" spans="1:9">
      <c r="A18" s="2"/>
      <c r="B18" s="9" t="s">
        <v>17</v>
      </c>
      <c r="C18" s="4"/>
      <c r="D18" s="4"/>
      <c r="E18" s="4"/>
      <c r="F18" s="3"/>
    </row>
    <row r="19" spans="1:9">
      <c r="A19" s="5" t="s">
        <v>18</v>
      </c>
      <c r="B19" s="3" t="s">
        <v>19</v>
      </c>
      <c r="C19" s="10"/>
      <c r="D19" s="11">
        <v>998477</v>
      </c>
      <c r="E19" s="11"/>
      <c r="F19" s="11"/>
      <c r="G19" s="18"/>
      <c r="I19" s="36"/>
    </row>
    <row r="20" spans="1:9">
      <c r="A20" s="5" t="s">
        <v>20</v>
      </c>
      <c r="B20" s="3" t="s">
        <v>21</v>
      </c>
      <c r="C20" s="10"/>
      <c r="D20" s="11">
        <v>3806</v>
      </c>
      <c r="E20" s="11"/>
      <c r="F20" s="11"/>
      <c r="I20" s="36"/>
    </row>
    <row r="21" spans="1:9">
      <c r="A21" s="5" t="s">
        <v>22</v>
      </c>
      <c r="B21" s="3" t="s">
        <v>23</v>
      </c>
      <c r="C21" s="10"/>
      <c r="D21" s="3"/>
      <c r="E21" s="3"/>
      <c r="F21" s="3"/>
      <c r="I21" s="36"/>
    </row>
    <row r="22" spans="1:9">
      <c r="A22" s="5"/>
      <c r="B22" s="3" t="s">
        <v>24</v>
      </c>
      <c r="C22" s="10"/>
      <c r="D22" s="11">
        <v>881156.4</v>
      </c>
      <c r="E22" s="11"/>
      <c r="F22" s="11"/>
      <c r="I22" s="36"/>
    </row>
    <row r="23" spans="1:9">
      <c r="A23" s="5" t="s">
        <v>25</v>
      </c>
      <c r="B23" s="3" t="s">
        <v>184</v>
      </c>
      <c r="C23" s="10"/>
      <c r="D23" s="11">
        <v>202199.6</v>
      </c>
      <c r="E23" s="11"/>
      <c r="F23" s="11"/>
      <c r="I23" s="36"/>
    </row>
    <row r="24" spans="1:9">
      <c r="A24" s="5" t="s">
        <v>27</v>
      </c>
      <c r="B24" s="3" t="s">
        <v>26</v>
      </c>
      <c r="C24" s="10"/>
      <c r="D24" s="11"/>
      <c r="E24" s="11"/>
      <c r="F24" s="11"/>
      <c r="I24" s="36"/>
    </row>
    <row r="25" spans="1:9">
      <c r="A25" s="5"/>
      <c r="B25" s="3" t="s">
        <v>28</v>
      </c>
      <c r="C25" s="10"/>
      <c r="D25" s="11">
        <v>1779007</v>
      </c>
      <c r="E25" s="11"/>
      <c r="F25" s="11"/>
      <c r="I25" s="36"/>
    </row>
    <row r="26" spans="1:9">
      <c r="A26" s="5" t="s">
        <v>29</v>
      </c>
      <c r="B26" s="3" t="s">
        <v>30</v>
      </c>
      <c r="C26" s="10"/>
      <c r="D26" s="11">
        <v>243274.1</v>
      </c>
      <c r="E26" s="11"/>
      <c r="F26" s="11"/>
      <c r="I26" s="36"/>
    </row>
    <row r="27" spans="1:9">
      <c r="A27" s="5" t="s">
        <v>31</v>
      </c>
      <c r="B27" s="3" t="s">
        <v>32</v>
      </c>
      <c r="C27" s="10"/>
      <c r="D27" s="11">
        <v>247610.67</v>
      </c>
      <c r="E27" s="11"/>
      <c r="F27" s="11"/>
      <c r="I27" s="36"/>
    </row>
    <row r="28" spans="1:9">
      <c r="A28" s="5" t="s">
        <v>33</v>
      </c>
      <c r="B28" s="3" t="s">
        <v>210</v>
      </c>
      <c r="C28" s="10"/>
      <c r="D28" s="11">
        <v>122644.23</v>
      </c>
      <c r="E28" s="11"/>
      <c r="F28" s="11"/>
      <c r="I28" s="36"/>
    </row>
    <row r="29" spans="1:9">
      <c r="A29" s="5" t="s">
        <v>35</v>
      </c>
      <c r="B29" s="3" t="s">
        <v>34</v>
      </c>
      <c r="C29" s="10"/>
      <c r="D29" s="11">
        <v>146440.66</v>
      </c>
      <c r="E29" s="11"/>
      <c r="F29" s="11"/>
      <c r="I29" s="36"/>
    </row>
    <row r="30" spans="1:9">
      <c r="A30" s="5" t="s">
        <v>37</v>
      </c>
      <c r="B30" s="3" t="s">
        <v>36</v>
      </c>
      <c r="C30" s="10"/>
      <c r="D30" s="11">
        <v>97627.08</v>
      </c>
      <c r="E30" s="11"/>
      <c r="F30" s="11"/>
      <c r="I30" s="36"/>
    </row>
    <row r="31" spans="1:9">
      <c r="A31" s="5" t="s">
        <v>39</v>
      </c>
      <c r="B31" s="3" t="s">
        <v>38</v>
      </c>
      <c r="C31" s="10"/>
      <c r="D31" s="11">
        <v>152113</v>
      </c>
      <c r="E31" s="11"/>
      <c r="F31" s="11"/>
      <c r="I31" s="36"/>
    </row>
    <row r="32" spans="1:9">
      <c r="A32" s="5" t="s">
        <v>41</v>
      </c>
      <c r="B32" s="3" t="s">
        <v>112</v>
      </c>
      <c r="C32" s="10"/>
      <c r="D32" s="11">
        <v>56650</v>
      </c>
      <c r="E32" s="11"/>
      <c r="F32" s="11"/>
      <c r="I32" s="36"/>
    </row>
    <row r="33" spans="1:9">
      <c r="A33" s="5" t="s">
        <v>43</v>
      </c>
      <c r="B33" s="3" t="s">
        <v>42</v>
      </c>
      <c r="C33" s="6"/>
      <c r="D33" s="12">
        <v>215508.38</v>
      </c>
      <c r="E33" s="12"/>
      <c r="F33" s="12"/>
      <c r="I33" s="43"/>
    </row>
    <row r="34" spans="1:9">
      <c r="A34" s="5" t="s">
        <v>45</v>
      </c>
      <c r="B34" s="3" t="s">
        <v>46</v>
      </c>
      <c r="C34" s="6"/>
      <c r="D34" s="12">
        <v>25430.94</v>
      </c>
      <c r="E34" s="12"/>
      <c r="F34" s="12"/>
      <c r="I34" s="43"/>
    </row>
    <row r="35" spans="1:9">
      <c r="A35" s="5" t="s">
        <v>47</v>
      </c>
      <c r="B35" s="3" t="s">
        <v>211</v>
      </c>
      <c r="C35" s="6"/>
      <c r="D35" s="12"/>
      <c r="E35" s="12"/>
      <c r="F35" s="12"/>
      <c r="I35" s="43"/>
    </row>
    <row r="36" spans="1:9">
      <c r="A36" s="5"/>
      <c r="B36" s="3" t="s">
        <v>212</v>
      </c>
      <c r="C36" s="6"/>
      <c r="D36" s="12">
        <v>223755</v>
      </c>
      <c r="E36" s="12"/>
      <c r="F36" s="12"/>
      <c r="I36" s="43"/>
    </row>
    <row r="37" spans="1:9">
      <c r="A37" s="5" t="s">
        <v>49</v>
      </c>
      <c r="B37" s="3" t="s">
        <v>213</v>
      </c>
      <c r="C37" s="6"/>
      <c r="D37" s="12">
        <v>250307.68</v>
      </c>
      <c r="E37" s="12"/>
      <c r="F37" s="12"/>
      <c r="I37" s="43"/>
    </row>
    <row r="38" spans="1:9">
      <c r="A38" s="5" t="s">
        <v>51</v>
      </c>
      <c r="B38" s="3" t="s">
        <v>159</v>
      </c>
      <c r="C38" s="10"/>
      <c r="D38" s="11">
        <v>151402</v>
      </c>
      <c r="E38" s="11"/>
      <c r="F38" s="11"/>
      <c r="I38" s="36"/>
    </row>
    <row r="39" spans="1:9">
      <c r="A39" s="5" t="s">
        <v>53</v>
      </c>
      <c r="B39" s="3" t="s">
        <v>54</v>
      </c>
      <c r="C39" s="10"/>
      <c r="D39" s="11">
        <v>9600</v>
      </c>
      <c r="E39" s="11"/>
      <c r="F39" s="11"/>
      <c r="I39" s="36"/>
    </row>
    <row r="40" spans="1:9">
      <c r="A40" s="5" t="s">
        <v>55</v>
      </c>
      <c r="B40" s="3" t="s">
        <v>214</v>
      </c>
      <c r="C40" s="10"/>
      <c r="D40" s="11">
        <v>83818</v>
      </c>
      <c r="E40" s="11"/>
      <c r="F40" s="11"/>
      <c r="I40" s="36"/>
    </row>
    <row r="41" spans="1:9">
      <c r="A41" s="5" t="s">
        <v>57</v>
      </c>
      <c r="B41" s="3" t="s">
        <v>215</v>
      </c>
      <c r="C41" s="10"/>
      <c r="D41" s="11">
        <v>110385</v>
      </c>
      <c r="E41" s="11"/>
      <c r="F41" s="11"/>
      <c r="I41" s="36"/>
    </row>
    <row r="42" spans="1:9">
      <c r="A42" s="5" t="s">
        <v>59</v>
      </c>
      <c r="B42" s="3" t="s">
        <v>56</v>
      </c>
      <c r="C42" s="10"/>
      <c r="D42" s="11">
        <v>43513</v>
      </c>
      <c r="E42" s="11"/>
      <c r="F42" s="11"/>
      <c r="I42" s="97"/>
    </row>
    <row r="43" spans="1:9">
      <c r="A43" s="5" t="s">
        <v>95</v>
      </c>
      <c r="B43" s="3" t="s">
        <v>96</v>
      </c>
      <c r="C43" s="10"/>
      <c r="D43" s="11">
        <v>236951</v>
      </c>
      <c r="E43" s="11"/>
      <c r="F43" s="11"/>
      <c r="I43" s="97"/>
    </row>
    <row r="44" spans="1:9">
      <c r="A44" s="5" t="s">
        <v>97</v>
      </c>
      <c r="B44" s="3" t="s">
        <v>113</v>
      </c>
      <c r="C44" s="10"/>
      <c r="D44" s="11">
        <v>228147</v>
      </c>
      <c r="E44" s="11"/>
      <c r="F44" s="11"/>
      <c r="I44" s="97"/>
    </row>
    <row r="45" spans="1:9">
      <c r="A45" s="5">
        <v>1.24</v>
      </c>
      <c r="B45" s="3" t="s">
        <v>60</v>
      </c>
      <c r="C45" s="10"/>
      <c r="D45" s="11">
        <v>1026555.3</v>
      </c>
      <c r="E45" s="11"/>
      <c r="F45" s="11"/>
      <c r="I45" s="97"/>
    </row>
    <row r="46" spans="1:9">
      <c r="A46" s="5" t="s">
        <v>101</v>
      </c>
      <c r="B46" s="106" t="s">
        <v>216</v>
      </c>
      <c r="C46" s="10"/>
      <c r="D46" s="11">
        <v>746250</v>
      </c>
      <c r="E46" s="11"/>
      <c r="F46" s="11"/>
      <c r="I46" s="36"/>
    </row>
    <row r="47" spans="1:9">
      <c r="A47" s="5" t="s">
        <v>61</v>
      </c>
      <c r="B47" s="13" t="s">
        <v>62</v>
      </c>
      <c r="C47" s="10"/>
      <c r="D47" s="29"/>
      <c r="E47" s="29"/>
      <c r="F47" s="11"/>
      <c r="I47" s="34"/>
    </row>
    <row r="48" spans="1:9">
      <c r="A48" s="5"/>
      <c r="B48" s="3"/>
      <c r="C48" s="10"/>
      <c r="D48" s="29"/>
      <c r="E48" s="29"/>
      <c r="F48" s="3"/>
    </row>
    <row r="49" spans="1:6">
      <c r="A49" s="5" t="s">
        <v>63</v>
      </c>
      <c r="B49" s="3" t="s">
        <v>64</v>
      </c>
      <c r="C49" s="10">
        <v>24090</v>
      </c>
      <c r="D49" s="29">
        <v>24089.62</v>
      </c>
      <c r="E49" s="29"/>
      <c r="F49" s="11"/>
    </row>
    <row r="50" spans="1:6">
      <c r="A50" s="5" t="s">
        <v>65</v>
      </c>
      <c r="B50" s="3" t="s">
        <v>66</v>
      </c>
      <c r="C50" s="10">
        <v>539474</v>
      </c>
      <c r="D50" s="29">
        <v>539474.21</v>
      </c>
      <c r="E50" s="29"/>
      <c r="F50" s="11"/>
    </row>
    <row r="51" spans="1:6">
      <c r="A51" s="5" t="s">
        <v>67</v>
      </c>
      <c r="B51" s="3" t="s">
        <v>147</v>
      </c>
      <c r="C51" s="10"/>
      <c r="D51" s="29">
        <v>6011.09</v>
      </c>
      <c r="E51" s="29"/>
      <c r="F51" s="11"/>
    </row>
    <row r="52" spans="1:6">
      <c r="A52" s="5" t="s">
        <v>69</v>
      </c>
      <c r="B52" s="3" t="s">
        <v>217</v>
      </c>
      <c r="C52" s="10"/>
      <c r="D52" s="29">
        <v>4671.0600000000004</v>
      </c>
      <c r="E52" s="29"/>
      <c r="F52" s="11"/>
    </row>
    <row r="53" spans="1:6">
      <c r="A53" s="5"/>
      <c r="B53" s="3"/>
      <c r="C53" s="6">
        <f>SUM(C49:C51)</f>
        <v>563564</v>
      </c>
      <c r="D53" s="8">
        <f>SUM(D49:D52)</f>
        <v>574245.98</v>
      </c>
      <c r="E53" s="8"/>
      <c r="F53" s="7">
        <f>SUM(F49:F52)</f>
        <v>0</v>
      </c>
    </row>
    <row r="54" spans="1:6">
      <c r="A54" s="5"/>
      <c r="B54" s="3"/>
      <c r="C54" s="10"/>
      <c r="D54" s="29"/>
      <c r="E54" s="29"/>
      <c r="F54" s="11"/>
    </row>
    <row r="55" spans="1:6">
      <c r="A55" s="5"/>
      <c r="B55" s="3"/>
      <c r="C55" s="10"/>
      <c r="D55" s="29"/>
      <c r="E55" s="29"/>
      <c r="F55" s="7"/>
    </row>
    <row r="56" spans="1:6" ht="13.5" thickBot="1">
      <c r="A56" s="14"/>
      <c r="B56" s="15"/>
      <c r="C56" s="16"/>
      <c r="D56" s="31"/>
      <c r="E56" s="31"/>
      <c r="F56" s="17"/>
    </row>
    <row r="57" spans="1:6" ht="13.5" thickBot="1">
      <c r="A57" s="259"/>
      <c r="F57" s="18"/>
    </row>
    <row r="58" spans="1:6">
      <c r="A58" s="19"/>
      <c r="B58" s="20" t="s">
        <v>71</v>
      </c>
      <c r="C58" s="21"/>
      <c r="D58" s="21"/>
      <c r="E58" s="21"/>
      <c r="F58" s="22"/>
    </row>
    <row r="59" spans="1:6">
      <c r="A59" s="5">
        <v>1</v>
      </c>
      <c r="B59" s="3" t="s">
        <v>72</v>
      </c>
      <c r="C59" s="10">
        <v>43818.98</v>
      </c>
      <c r="D59" s="10">
        <v>66638.58</v>
      </c>
      <c r="E59" s="10"/>
      <c r="F59" s="10"/>
    </row>
    <row r="60" spans="1:6">
      <c r="A60" s="5" t="s">
        <v>61</v>
      </c>
      <c r="B60" s="3" t="s">
        <v>73</v>
      </c>
      <c r="C60" s="10">
        <v>5053584.75</v>
      </c>
      <c r="D60" s="10">
        <v>5675551.3200000003</v>
      </c>
      <c r="E60" s="10"/>
      <c r="F60" s="10"/>
    </row>
    <row r="61" spans="1:6">
      <c r="A61" s="5" t="s">
        <v>74</v>
      </c>
      <c r="B61" s="3" t="s">
        <v>75</v>
      </c>
      <c r="C61" s="10">
        <v>178677.97</v>
      </c>
      <c r="D61" s="10">
        <v>351950.11</v>
      </c>
      <c r="E61" s="10"/>
      <c r="F61" s="10"/>
    </row>
    <row r="62" spans="1:6">
      <c r="A62" s="5" t="s">
        <v>76</v>
      </c>
      <c r="B62" s="3" t="s">
        <v>77</v>
      </c>
      <c r="C62" s="10">
        <v>403618.64</v>
      </c>
      <c r="D62" s="10">
        <v>461203.69</v>
      </c>
      <c r="E62" s="10"/>
      <c r="F62" s="10"/>
    </row>
    <row r="63" spans="1:6">
      <c r="A63" s="5"/>
      <c r="B63" s="3"/>
      <c r="C63" s="8">
        <f>SUM(C59:C62)</f>
        <v>5679700.3399999999</v>
      </c>
      <c r="D63" s="8">
        <f>SUM(D59:D62)</f>
        <v>6555343.7000000011</v>
      </c>
      <c r="E63" s="8"/>
      <c r="F63" s="6">
        <f>SUM(F59:F62)</f>
        <v>0</v>
      </c>
    </row>
    <row r="64" spans="1:6">
      <c r="A64" s="23"/>
      <c r="B64" s="24"/>
      <c r="C64" s="25"/>
      <c r="D64" s="25"/>
      <c r="E64" s="25"/>
      <c r="F64" s="26"/>
    </row>
    <row r="65" spans="1:7" ht="13.5" thickBot="1">
      <c r="A65" s="14"/>
      <c r="B65" s="15"/>
      <c r="C65" s="27">
        <f>C15+C16+C53+C63</f>
        <v>15740096.57</v>
      </c>
      <c r="D65" s="27">
        <f>D15+D53+D63</f>
        <v>15412218.720000003</v>
      </c>
      <c r="E65" s="27">
        <v>11227551</v>
      </c>
      <c r="F65" s="27">
        <v>4512546</v>
      </c>
    </row>
    <row r="67" spans="1:7">
      <c r="C67" s="39"/>
      <c r="D67" s="18"/>
      <c r="E67" s="18"/>
    </row>
    <row r="68" spans="1:7">
      <c r="B68" t="s">
        <v>78</v>
      </c>
    </row>
    <row r="69" spans="1:7">
      <c r="B69" t="s">
        <v>218</v>
      </c>
    </row>
    <row r="70" spans="1:7">
      <c r="B70" t="s">
        <v>219</v>
      </c>
    </row>
    <row r="71" spans="1:7">
      <c r="B71" s="110" t="s">
        <v>220</v>
      </c>
    </row>
    <row r="75" spans="1:7">
      <c r="G75" t="s">
        <v>221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3"/>
  <sheetViews>
    <sheetView workbookViewId="0">
      <selection sqref="A1:F6"/>
    </sheetView>
  </sheetViews>
  <sheetFormatPr defaultRowHeight="12.75"/>
  <cols>
    <col min="1" max="1" width="5.140625" customWidth="1"/>
    <col min="2" max="2" width="32.85546875" style="133" customWidth="1"/>
    <col min="3" max="3" width="15.7109375" style="133" bestFit="1" customWidth="1"/>
    <col min="4" max="4" width="16.5703125" style="133" customWidth="1"/>
    <col min="5" max="5" width="16.140625" style="133" customWidth="1"/>
    <col min="6" max="6" width="14.7109375" style="133" bestFit="1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275" t="s">
        <v>162</v>
      </c>
      <c r="B4" s="272"/>
      <c r="C4" s="272"/>
      <c r="D4" s="272"/>
      <c r="E4" s="272"/>
      <c r="F4" s="272"/>
    </row>
    <row r="5" spans="1:6">
      <c r="A5" s="252"/>
      <c r="B5" s="251"/>
      <c r="C5" s="251"/>
      <c r="D5" s="251"/>
      <c r="E5" s="251"/>
      <c r="F5" s="251"/>
    </row>
    <row r="6" spans="1:6" ht="12.75" customHeight="1">
      <c r="B6" s="268" t="s">
        <v>4</v>
      </c>
      <c r="C6" s="268"/>
      <c r="D6" s="268"/>
      <c r="E6" s="268"/>
      <c r="F6" s="246"/>
    </row>
    <row r="7" spans="1:6">
      <c r="B7" s="246"/>
      <c r="C7" s="246"/>
      <c r="D7" s="246"/>
      <c r="E7" s="246"/>
      <c r="F7" s="246"/>
    </row>
    <row r="8" spans="1:6">
      <c r="A8" s="268" t="s">
        <v>222</v>
      </c>
      <c r="B8" s="272"/>
      <c r="C8" s="272"/>
      <c r="D8" s="272"/>
      <c r="E8" s="272"/>
      <c r="F8" s="272"/>
    </row>
    <row r="9" spans="1:6">
      <c r="B9" s="246"/>
      <c r="C9" s="246"/>
      <c r="D9" s="246"/>
      <c r="E9" s="246"/>
      <c r="F9" s="246"/>
    </row>
    <row r="10" spans="1:6">
      <c r="B10" s="268" t="s">
        <v>223</v>
      </c>
      <c r="C10" s="268"/>
      <c r="D10" s="268"/>
      <c r="E10" s="268"/>
      <c r="F10" s="246"/>
    </row>
    <row r="11" spans="1:6" ht="13.5" thickBot="1">
      <c r="B11" s="275" t="s">
        <v>224</v>
      </c>
      <c r="C11" s="275"/>
      <c r="D11" s="275"/>
      <c r="E11" s="275"/>
      <c r="F11" s="252"/>
    </row>
    <row r="12" spans="1:6" ht="25.5" customHeight="1">
      <c r="A12" s="278" t="s">
        <v>119</v>
      </c>
      <c r="B12" s="280" t="s">
        <v>120</v>
      </c>
      <c r="C12" s="278" t="s">
        <v>121</v>
      </c>
      <c r="D12" s="280" t="s">
        <v>11</v>
      </c>
      <c r="E12" s="258" t="s">
        <v>86</v>
      </c>
      <c r="F12" s="285" t="s">
        <v>133</v>
      </c>
    </row>
    <row r="13" spans="1:6" ht="13.5" thickBot="1">
      <c r="A13" s="279"/>
      <c r="B13" s="281"/>
      <c r="C13" s="279"/>
      <c r="D13" s="281"/>
      <c r="E13" s="258" t="s">
        <v>87</v>
      </c>
      <c r="F13" s="286"/>
    </row>
    <row r="14" spans="1:6">
      <c r="A14" s="52"/>
      <c r="B14" s="178"/>
      <c r="C14" s="179"/>
      <c r="D14" s="180"/>
      <c r="E14" s="181"/>
      <c r="F14" s="182"/>
    </row>
    <row r="15" spans="1:6" ht="25.5">
      <c r="A15" s="73">
        <v>1</v>
      </c>
      <c r="B15" s="90" t="s">
        <v>14</v>
      </c>
      <c r="C15" s="183">
        <v>7104384.04</v>
      </c>
      <c r="D15" s="184">
        <f>SUM(D19:D38)</f>
        <v>6961500.1799999997</v>
      </c>
      <c r="E15" s="185"/>
      <c r="F15" s="186">
        <v>2457388.14</v>
      </c>
    </row>
    <row r="16" spans="1:6">
      <c r="A16" s="73"/>
      <c r="B16" s="90" t="s">
        <v>15</v>
      </c>
      <c r="C16" s="183">
        <v>1561503.59</v>
      </c>
      <c r="D16" s="184"/>
      <c r="E16" s="185"/>
      <c r="F16" s="186"/>
    </row>
    <row r="17" spans="1:6">
      <c r="A17" s="73"/>
      <c r="B17" s="140" t="s">
        <v>16</v>
      </c>
      <c r="C17" s="183">
        <v>47588.160000000003</v>
      </c>
      <c r="D17" s="184"/>
      <c r="E17" s="185"/>
      <c r="F17" s="186"/>
    </row>
    <row r="18" spans="1:6" ht="25.5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v>426440.65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>
        <v>3096.48</v>
      </c>
      <c r="E20" s="181"/>
      <c r="F20" s="190"/>
    </row>
    <row r="21" spans="1:6" ht="76.5">
      <c r="A21" s="73" t="s">
        <v>22</v>
      </c>
      <c r="B21" s="90" t="s">
        <v>225</v>
      </c>
      <c r="C21" s="188"/>
      <c r="D21" s="189">
        <f>9024.84+47040+54277.52+805493.58</f>
        <v>915835.94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/>
      <c r="B23" s="135" t="s">
        <v>28</v>
      </c>
      <c r="C23" s="188"/>
      <c r="D23" s="189">
        <v>1535686.54</v>
      </c>
      <c r="E23" s="181"/>
      <c r="F23" s="190"/>
    </row>
    <row r="24" spans="1:6" ht="25.5">
      <c r="A24" s="73" t="s">
        <v>27</v>
      </c>
      <c r="B24" s="90" t="s">
        <v>30</v>
      </c>
      <c r="C24" s="188"/>
      <c r="D24" s="189">
        <v>243273.85</v>
      </c>
      <c r="E24" s="181"/>
      <c r="F24" s="190"/>
    </row>
    <row r="25" spans="1:6" ht="25.5">
      <c r="A25" s="73" t="s">
        <v>29</v>
      </c>
      <c r="B25" s="90" t="s">
        <v>32</v>
      </c>
      <c r="C25" s="188"/>
      <c r="D25" s="189">
        <v>247610.67</v>
      </c>
      <c r="E25" s="181"/>
      <c r="F25" s="190"/>
    </row>
    <row r="26" spans="1:6" ht="25.5">
      <c r="A26" s="73" t="s">
        <v>31</v>
      </c>
      <c r="B26" s="90" t="s">
        <v>34</v>
      </c>
      <c r="C26" s="188"/>
      <c r="D26" s="189">
        <v>146440.68</v>
      </c>
      <c r="E26" s="181"/>
      <c r="F26" s="190"/>
    </row>
    <row r="27" spans="1:6" ht="25.5">
      <c r="A27" s="73" t="s">
        <v>33</v>
      </c>
      <c r="B27" s="90" t="s">
        <v>36</v>
      </c>
      <c r="C27" s="188"/>
      <c r="D27" s="189">
        <v>97627.08</v>
      </c>
      <c r="E27" s="181"/>
      <c r="F27" s="190"/>
    </row>
    <row r="28" spans="1:6" ht="25.5">
      <c r="A28" s="73" t="s">
        <v>35</v>
      </c>
      <c r="B28" s="90" t="s">
        <v>38</v>
      </c>
      <c r="C28" s="188"/>
      <c r="D28" s="189">
        <v>123722.04</v>
      </c>
      <c r="E28" s="181"/>
      <c r="F28" s="190"/>
    </row>
    <row r="29" spans="1:6" ht="25.5">
      <c r="A29" s="73" t="s">
        <v>37</v>
      </c>
      <c r="B29" s="90" t="s">
        <v>112</v>
      </c>
      <c r="C29" s="188"/>
      <c r="D29" s="189">
        <f>1936.67+2376.41+1891.91+2537.5+46023.96+23291.08</f>
        <v>78057.53</v>
      </c>
      <c r="E29" s="181"/>
      <c r="F29" s="190"/>
    </row>
    <row r="30" spans="1:6">
      <c r="A30" s="73" t="s">
        <v>39</v>
      </c>
      <c r="B30" s="90" t="s">
        <v>42</v>
      </c>
      <c r="C30" s="183"/>
      <c r="D30" s="195">
        <f>25430.94+70129.58+215508.45+3500</f>
        <v>314568.97000000003</v>
      </c>
      <c r="E30" s="196"/>
      <c r="F30" s="197"/>
    </row>
    <row r="31" spans="1:6">
      <c r="A31" s="73" t="s">
        <v>41</v>
      </c>
      <c r="B31" s="90" t="s">
        <v>159</v>
      </c>
      <c r="C31" s="188"/>
      <c r="D31" s="189">
        <v>78416.63</v>
      </c>
      <c r="E31" s="181"/>
      <c r="F31" s="190"/>
    </row>
    <row r="32" spans="1:6" ht="25.5">
      <c r="A32" s="73" t="s">
        <v>43</v>
      </c>
      <c r="B32" s="90" t="s">
        <v>54</v>
      </c>
      <c r="C32" s="188"/>
      <c r="D32" s="189">
        <v>9600</v>
      </c>
      <c r="E32" s="181"/>
      <c r="F32" s="190"/>
    </row>
    <row r="33" spans="1:6">
      <c r="A33" s="73" t="s">
        <v>45</v>
      </c>
      <c r="B33" s="90" t="s">
        <v>56</v>
      </c>
      <c r="C33" s="188"/>
      <c r="D33" s="189">
        <v>33067.79</v>
      </c>
      <c r="E33" s="181"/>
      <c r="F33" s="190"/>
    </row>
    <row r="34" spans="1:6">
      <c r="A34" s="73" t="s">
        <v>47</v>
      </c>
      <c r="B34" s="90" t="s">
        <v>96</v>
      </c>
      <c r="C34" s="188"/>
      <c r="D34" s="189">
        <v>180068.05</v>
      </c>
      <c r="E34" s="181"/>
      <c r="F34" s="190"/>
    </row>
    <row r="35" spans="1:6">
      <c r="A35" s="73" t="s">
        <v>49</v>
      </c>
      <c r="B35" s="90" t="s">
        <v>113</v>
      </c>
      <c r="C35" s="188"/>
      <c r="D35" s="189">
        <v>173377.66</v>
      </c>
      <c r="E35" s="181"/>
      <c r="F35" s="190"/>
    </row>
    <row r="36" spans="1:6">
      <c r="A36" s="73" t="s">
        <v>51</v>
      </c>
      <c r="B36" s="90" t="s">
        <v>215</v>
      </c>
      <c r="C36" s="188"/>
      <c r="D36" s="189">
        <v>239924.14</v>
      </c>
      <c r="E36" s="181"/>
      <c r="F36" s="190"/>
    </row>
    <row r="37" spans="1:6" ht="25.5">
      <c r="A37" s="73" t="s">
        <v>53</v>
      </c>
      <c r="B37" s="90" t="s">
        <v>216</v>
      </c>
      <c r="C37" s="188"/>
      <c r="D37" s="189">
        <v>908967.5</v>
      </c>
      <c r="E37" s="181"/>
      <c r="F37" s="190"/>
    </row>
    <row r="38" spans="1:6">
      <c r="A38" s="73" t="s">
        <v>55</v>
      </c>
      <c r="B38" s="90" t="s">
        <v>60</v>
      </c>
      <c r="C38" s="188"/>
      <c r="D38" s="189">
        <v>1205717.98</v>
      </c>
      <c r="E38" s="181"/>
      <c r="F38" s="190"/>
    </row>
    <row r="39" spans="1:6">
      <c r="A39" s="73" t="s">
        <v>61</v>
      </c>
      <c r="B39" s="198" t="s">
        <v>62</v>
      </c>
      <c r="C39" s="188"/>
      <c r="D39" s="189"/>
      <c r="E39" s="181"/>
      <c r="F39" s="190"/>
    </row>
    <row r="40" spans="1:6">
      <c r="A40" s="73"/>
      <c r="B40" s="90"/>
      <c r="C40" s="188"/>
      <c r="D40" s="189"/>
      <c r="E40" s="181"/>
      <c r="F40" s="190"/>
    </row>
    <row r="41" spans="1:6">
      <c r="A41" s="73" t="s">
        <v>63</v>
      </c>
      <c r="B41" s="90" t="s">
        <v>64</v>
      </c>
      <c r="C41" s="188">
        <v>24089.62</v>
      </c>
      <c r="D41" s="189">
        <v>24089.62</v>
      </c>
      <c r="E41" s="181"/>
      <c r="F41" s="190"/>
    </row>
    <row r="42" spans="1:6">
      <c r="A42" s="73" t="s">
        <v>65</v>
      </c>
      <c r="B42" s="90" t="s">
        <v>66</v>
      </c>
      <c r="C42" s="188">
        <v>539474.28</v>
      </c>
      <c r="D42" s="189">
        <v>539474.28</v>
      </c>
      <c r="E42" s="181"/>
      <c r="F42" s="190"/>
    </row>
    <row r="43" spans="1:6">
      <c r="A43" s="73" t="s">
        <v>67</v>
      </c>
      <c r="B43" s="90" t="s">
        <v>68</v>
      </c>
      <c r="C43" s="188"/>
      <c r="D43" s="189"/>
      <c r="E43" s="181"/>
      <c r="F43" s="190"/>
    </row>
    <row r="44" spans="1:6">
      <c r="A44" s="73" t="s">
        <v>69</v>
      </c>
      <c r="B44" s="90" t="s">
        <v>44</v>
      </c>
      <c r="C44" s="188"/>
      <c r="D44" s="189">
        <v>3300</v>
      </c>
      <c r="E44" s="181"/>
      <c r="F44" s="190"/>
    </row>
    <row r="45" spans="1:6">
      <c r="A45" s="73"/>
      <c r="B45" s="90"/>
      <c r="C45" s="183">
        <f>SUM(C41:C44)</f>
        <v>563563.9</v>
      </c>
      <c r="D45" s="199">
        <f>SUM(D41:D44)</f>
        <v>566863.9</v>
      </c>
      <c r="E45" s="185"/>
      <c r="F45" s="186">
        <f>SUM(F41:F44)</f>
        <v>0</v>
      </c>
    </row>
    <row r="46" spans="1:6">
      <c r="A46" s="73"/>
      <c r="B46" s="90"/>
      <c r="C46" s="188"/>
      <c r="D46" s="189"/>
      <c r="E46" s="181"/>
      <c r="F46" s="190"/>
    </row>
    <row r="47" spans="1:6">
      <c r="A47" s="73"/>
      <c r="B47" s="90"/>
      <c r="C47" s="188"/>
      <c r="D47" s="189"/>
      <c r="E47" s="181"/>
      <c r="F47" s="186"/>
    </row>
    <row r="48" spans="1:6" ht="13.5" thickBot="1">
      <c r="A48" s="74"/>
      <c r="B48" s="200"/>
      <c r="C48" s="201"/>
      <c r="D48" s="202"/>
      <c r="E48" s="181"/>
      <c r="F48" s="203"/>
    </row>
    <row r="49" spans="1:6" ht="13.5" thickBot="1">
      <c r="A49" s="259"/>
      <c r="B49" s="251"/>
      <c r="C49" s="204"/>
      <c r="D49" s="204"/>
      <c r="E49" s="181"/>
      <c r="F49" s="204"/>
    </row>
    <row r="50" spans="1:6">
      <c r="A50" s="75"/>
      <c r="B50" s="205" t="s">
        <v>71</v>
      </c>
      <c r="C50" s="206"/>
      <c r="D50" s="207"/>
      <c r="E50" s="208"/>
      <c r="F50" s="209"/>
    </row>
    <row r="51" spans="1:6">
      <c r="A51" s="73">
        <v>1</v>
      </c>
      <c r="B51" s="90" t="s">
        <v>72</v>
      </c>
      <c r="C51" s="188">
        <v>43611.39</v>
      </c>
      <c r="D51" s="189">
        <v>43611.39</v>
      </c>
      <c r="E51" s="181"/>
      <c r="F51" s="190"/>
    </row>
    <row r="52" spans="1:6">
      <c r="A52" s="73" t="s">
        <v>61</v>
      </c>
      <c r="B52" s="90" t="s">
        <v>73</v>
      </c>
      <c r="C52" s="188">
        <v>4711601.4400000004</v>
      </c>
      <c r="D52" s="189">
        <v>5405063</v>
      </c>
      <c r="E52" s="181"/>
      <c r="F52" s="190"/>
    </row>
    <row r="53" spans="1:6">
      <c r="A53" s="73" t="s">
        <v>74</v>
      </c>
      <c r="B53" s="90" t="s">
        <v>75</v>
      </c>
      <c r="C53" s="188">
        <v>159450.46</v>
      </c>
      <c r="D53" s="189">
        <f>14689.96+144760.5</f>
        <v>159450.46</v>
      </c>
      <c r="E53" s="181"/>
      <c r="F53" s="190"/>
    </row>
    <row r="54" spans="1:6">
      <c r="A54" s="73" t="s">
        <v>76</v>
      </c>
      <c r="B54" s="90" t="s">
        <v>77</v>
      </c>
      <c r="C54" s="188">
        <v>190933.78</v>
      </c>
      <c r="D54" s="189">
        <v>190933.78</v>
      </c>
      <c r="E54" s="181"/>
      <c r="F54" s="190"/>
    </row>
    <row r="55" spans="1:6">
      <c r="A55" s="73"/>
      <c r="B55" s="90"/>
      <c r="C55" s="183">
        <f>SUM(C51:C54)</f>
        <v>5105597.07</v>
      </c>
      <c r="D55" s="199">
        <f>SUM(D51:D54)</f>
        <v>5799058.6299999999</v>
      </c>
      <c r="E55" s="185"/>
      <c r="F55" s="186">
        <f>SUM(F51:F54)</f>
        <v>0</v>
      </c>
    </row>
    <row r="56" spans="1:6">
      <c r="A56" s="76"/>
      <c r="B56" s="210"/>
      <c r="C56" s="211"/>
      <c r="D56" s="212"/>
      <c r="E56" s="185"/>
      <c r="F56" s="213"/>
    </row>
    <row r="57" spans="1:6" ht="13.5" thickBot="1">
      <c r="A57" s="74"/>
      <c r="B57" s="200"/>
      <c r="C57" s="214">
        <f>C15+C16+C45+C55</f>
        <v>14335048.600000001</v>
      </c>
      <c r="D57" s="215">
        <f>D15+D16+D45+D55</f>
        <v>13327422.710000001</v>
      </c>
      <c r="E57" s="185">
        <v>11787660.460000001</v>
      </c>
      <c r="F57" s="216">
        <f>F15+F45+F55</f>
        <v>2457388.14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251" t="s">
        <v>219</v>
      </c>
      <c r="C62" s="251"/>
      <c r="D62" s="251"/>
      <c r="E62" s="251"/>
      <c r="F62" s="251"/>
    </row>
    <row r="63" spans="1:6">
      <c r="B63" s="161" t="s">
        <v>226</v>
      </c>
      <c r="C63" s="251"/>
      <c r="D63" s="251"/>
      <c r="E63" s="251"/>
      <c r="F63" s="251"/>
    </row>
  </sheetData>
  <mergeCells count="13">
    <mergeCell ref="A1:F1"/>
    <mergeCell ref="A2:F2"/>
    <mergeCell ref="A3:F3"/>
    <mergeCell ref="A4:F4"/>
    <mergeCell ref="A8:F8"/>
    <mergeCell ref="B6:E6"/>
    <mergeCell ref="B10:E10"/>
    <mergeCell ref="B11:E11"/>
    <mergeCell ref="A12:A13"/>
    <mergeCell ref="B12:B13"/>
    <mergeCell ref="F12:F13"/>
    <mergeCell ref="D12:D13"/>
    <mergeCell ref="C12:C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4"/>
  <sheetViews>
    <sheetView workbookViewId="0">
      <selection sqref="A1:F6"/>
    </sheetView>
  </sheetViews>
  <sheetFormatPr defaultRowHeight="12.75"/>
  <cols>
    <col min="1" max="1" width="6.42578125" style="133" customWidth="1"/>
    <col min="2" max="2" width="33" style="133" customWidth="1"/>
    <col min="3" max="3" width="15.7109375" style="133" bestFit="1" customWidth="1"/>
    <col min="4" max="4" width="15.85546875" style="133" customWidth="1"/>
    <col min="5" max="5" width="16" style="133" customWidth="1"/>
    <col min="6" max="6" width="14.7109375" style="133" bestFit="1" customWidth="1"/>
  </cols>
  <sheetData>
    <row r="1" spans="1:8" ht="12.75" customHeight="1">
      <c r="A1" s="268" t="s">
        <v>0</v>
      </c>
      <c r="B1" s="272"/>
      <c r="C1" s="272"/>
      <c r="D1" s="272"/>
      <c r="E1" s="272"/>
      <c r="F1" s="272"/>
    </row>
    <row r="2" spans="1:8" ht="12.75" customHeight="1">
      <c r="A2" s="268" t="s">
        <v>1</v>
      </c>
      <c r="B2" s="272"/>
      <c r="C2" s="272"/>
      <c r="D2" s="272"/>
      <c r="E2" s="272"/>
      <c r="F2" s="272"/>
    </row>
    <row r="3" spans="1:8" ht="12.75" customHeight="1">
      <c r="A3" s="268" t="s">
        <v>2</v>
      </c>
      <c r="B3" s="272"/>
      <c r="C3" s="272"/>
      <c r="D3" s="272"/>
      <c r="E3" s="272"/>
      <c r="F3" s="272"/>
    </row>
    <row r="4" spans="1:8" ht="12.75" customHeight="1">
      <c r="A4" s="275" t="s">
        <v>162</v>
      </c>
      <c r="B4" s="272"/>
      <c r="C4" s="272"/>
      <c r="D4" s="272"/>
      <c r="E4" s="272"/>
      <c r="F4" s="272"/>
    </row>
    <row r="5" spans="1:8">
      <c r="A5" s="252"/>
      <c r="B5" s="251"/>
      <c r="C5" s="251"/>
      <c r="D5" s="251"/>
      <c r="E5" s="251"/>
      <c r="F5" s="251"/>
    </row>
    <row r="6" spans="1:8" ht="12.75" customHeight="1">
      <c r="A6"/>
      <c r="B6" s="268" t="s">
        <v>4</v>
      </c>
      <c r="C6" s="268"/>
      <c r="D6" s="268"/>
      <c r="E6" s="268"/>
      <c r="F6" s="246"/>
    </row>
    <row r="7" spans="1:8">
      <c r="A7" s="251"/>
      <c r="B7" s="246"/>
      <c r="C7" s="246"/>
      <c r="D7" s="246"/>
      <c r="E7" s="246"/>
      <c r="F7" s="246"/>
    </row>
    <row r="8" spans="1:8">
      <c r="A8" s="268" t="s">
        <v>227</v>
      </c>
      <c r="B8" s="269"/>
      <c r="C8" s="269"/>
      <c r="D8" s="269"/>
      <c r="E8" s="269"/>
      <c r="F8" s="269"/>
    </row>
    <row r="9" spans="1:8">
      <c r="A9" s="251"/>
      <c r="B9" s="246"/>
      <c r="C9" s="246"/>
      <c r="D9" s="246"/>
      <c r="E9" s="246"/>
      <c r="F9" s="246"/>
    </row>
    <row r="10" spans="1:8">
      <c r="A10" s="268" t="s">
        <v>228</v>
      </c>
      <c r="B10" s="269"/>
      <c r="C10" s="269"/>
      <c r="D10" s="269"/>
      <c r="E10" s="269"/>
      <c r="F10" s="269"/>
    </row>
    <row r="11" spans="1:8" ht="13.5" thickBot="1">
      <c r="A11" s="268" t="s">
        <v>229</v>
      </c>
      <c r="B11" s="269"/>
      <c r="C11" s="269"/>
      <c r="D11" s="269"/>
      <c r="E11" s="269"/>
      <c r="F11" s="269"/>
    </row>
    <row r="12" spans="1:8" ht="25.5" customHeight="1">
      <c r="A12" s="278" t="s">
        <v>119</v>
      </c>
      <c r="B12" s="280" t="s">
        <v>120</v>
      </c>
      <c r="C12" s="278" t="s">
        <v>121</v>
      </c>
      <c r="D12" s="280" t="s">
        <v>11</v>
      </c>
      <c r="E12" s="258" t="s">
        <v>86</v>
      </c>
      <c r="F12" s="285" t="s">
        <v>133</v>
      </c>
      <c r="H12" s="266"/>
    </row>
    <row r="13" spans="1:8" ht="13.5" thickBot="1">
      <c r="A13" s="279"/>
      <c r="B13" s="281"/>
      <c r="C13" s="279"/>
      <c r="D13" s="281"/>
      <c r="E13" s="258" t="s">
        <v>87</v>
      </c>
      <c r="F13" s="286"/>
      <c r="H13" s="266"/>
    </row>
    <row r="14" spans="1:8">
      <c r="A14" s="227"/>
      <c r="B14" s="178"/>
      <c r="C14" s="179"/>
      <c r="D14" s="180"/>
      <c r="E14" s="181"/>
      <c r="F14" s="182"/>
    </row>
    <row r="15" spans="1:8" ht="25.5">
      <c r="A15" s="228">
        <v>1</v>
      </c>
      <c r="B15" s="90" t="s">
        <v>14</v>
      </c>
      <c r="C15" s="183">
        <v>6826799.3399999999</v>
      </c>
      <c r="D15" s="184">
        <f>SUM(D19:D38)</f>
        <v>6827871.1799999997</v>
      </c>
      <c r="E15" s="185"/>
      <c r="F15" s="186"/>
    </row>
    <row r="16" spans="1:8">
      <c r="A16" s="228"/>
      <c r="B16" s="90" t="s">
        <v>15</v>
      </c>
      <c r="C16" s="183">
        <v>1644832.71</v>
      </c>
      <c r="D16" s="184"/>
      <c r="E16" s="185"/>
      <c r="F16" s="186"/>
    </row>
    <row r="17" spans="1:6">
      <c r="A17" s="228"/>
      <c r="B17" s="140" t="s">
        <v>16</v>
      </c>
      <c r="C17" s="183">
        <v>88708.160000000003</v>
      </c>
      <c r="D17" s="184"/>
      <c r="E17" s="185"/>
      <c r="F17" s="186"/>
    </row>
    <row r="18" spans="1:6" ht="25.5">
      <c r="A18" s="229"/>
      <c r="B18" s="187" t="s">
        <v>17</v>
      </c>
      <c r="C18" s="188"/>
      <c r="D18" s="189"/>
      <c r="E18" s="181"/>
      <c r="F18" s="190"/>
    </row>
    <row r="19" spans="1:6">
      <c r="A19" s="228" t="s">
        <v>18</v>
      </c>
      <c r="B19" s="135" t="s">
        <v>19</v>
      </c>
      <c r="C19" s="188"/>
      <c r="D19" s="189">
        <v>489152.54</v>
      </c>
      <c r="E19" s="181"/>
      <c r="F19" s="190"/>
    </row>
    <row r="20" spans="1:6">
      <c r="A20" s="228" t="s">
        <v>20</v>
      </c>
      <c r="B20" s="90" t="s">
        <v>21</v>
      </c>
      <c r="C20" s="188"/>
      <c r="D20" s="189">
        <v>3099.96</v>
      </c>
      <c r="E20" s="181"/>
      <c r="F20" s="190"/>
    </row>
    <row r="21" spans="1:6" ht="81.75" customHeight="1">
      <c r="A21" s="228" t="s">
        <v>22</v>
      </c>
      <c r="B21" s="90" t="s">
        <v>122</v>
      </c>
      <c r="C21" s="188"/>
      <c r="D21" s="189">
        <f>9024.84+47040+838970</f>
        <v>895034.84</v>
      </c>
      <c r="E21" s="181"/>
      <c r="F21" s="190"/>
    </row>
    <row r="22" spans="1:6" ht="25.5">
      <c r="A22" s="228" t="s">
        <v>25</v>
      </c>
      <c r="B22" s="135" t="s">
        <v>26</v>
      </c>
      <c r="C22" s="188"/>
      <c r="D22" s="189"/>
      <c r="E22" s="181"/>
      <c r="F22" s="190"/>
    </row>
    <row r="23" spans="1:6">
      <c r="A23" s="228" t="s">
        <v>27</v>
      </c>
      <c r="B23" s="135" t="s">
        <v>28</v>
      </c>
      <c r="C23" s="188"/>
      <c r="D23" s="189">
        <v>1333179.92</v>
      </c>
      <c r="E23" s="181"/>
      <c r="F23" s="190"/>
    </row>
    <row r="24" spans="1:6" ht="25.5">
      <c r="A24" s="228" t="s">
        <v>29</v>
      </c>
      <c r="B24" s="90" t="s">
        <v>30</v>
      </c>
      <c r="C24" s="188"/>
      <c r="D24" s="189">
        <v>243274.65</v>
      </c>
      <c r="E24" s="181"/>
      <c r="F24" s="190"/>
    </row>
    <row r="25" spans="1:6" ht="25.5">
      <c r="A25" s="228" t="s">
        <v>31</v>
      </c>
      <c r="B25" s="90" t="s">
        <v>32</v>
      </c>
      <c r="C25" s="188"/>
      <c r="D25" s="189">
        <v>247610.67</v>
      </c>
      <c r="E25" s="181"/>
      <c r="F25" s="190"/>
    </row>
    <row r="26" spans="1:6" ht="38.25">
      <c r="A26" s="228" t="s">
        <v>33</v>
      </c>
      <c r="B26" s="90" t="s">
        <v>230</v>
      </c>
      <c r="C26" s="188"/>
      <c r="D26" s="189">
        <v>67409.2</v>
      </c>
      <c r="E26" s="181"/>
      <c r="F26" s="190"/>
    </row>
    <row r="27" spans="1:6" ht="25.5">
      <c r="A27" s="228" t="s">
        <v>35</v>
      </c>
      <c r="B27" s="90" t="s">
        <v>34</v>
      </c>
      <c r="C27" s="188"/>
      <c r="D27" s="189">
        <v>146440.68</v>
      </c>
      <c r="E27" s="181"/>
      <c r="F27" s="190"/>
    </row>
    <row r="28" spans="1:6" ht="25.5">
      <c r="A28" s="228" t="s">
        <v>37</v>
      </c>
      <c r="B28" s="90" t="s">
        <v>36</v>
      </c>
      <c r="C28" s="188"/>
      <c r="D28" s="189">
        <v>97627.08</v>
      </c>
      <c r="E28" s="181"/>
      <c r="F28" s="190"/>
    </row>
    <row r="29" spans="1:6" ht="25.5">
      <c r="A29" s="228" t="s">
        <v>39</v>
      </c>
      <c r="B29" s="90" t="s">
        <v>38</v>
      </c>
      <c r="C29" s="188"/>
      <c r="D29" s="189">
        <v>123722.04</v>
      </c>
      <c r="E29" s="181"/>
      <c r="F29" s="190"/>
    </row>
    <row r="30" spans="1:6" ht="25.5">
      <c r="A30" s="228" t="s">
        <v>41</v>
      </c>
      <c r="B30" s="90" t="s">
        <v>112</v>
      </c>
      <c r="C30" s="188"/>
      <c r="D30" s="189">
        <f>1200.33+876.68+1201.58+46192.7</f>
        <v>49471.289999999994</v>
      </c>
      <c r="E30" s="181"/>
      <c r="F30" s="190"/>
    </row>
    <row r="31" spans="1:6">
      <c r="A31" s="228" t="s">
        <v>43</v>
      </c>
      <c r="B31" s="90" t="s">
        <v>42</v>
      </c>
      <c r="C31" s="183"/>
      <c r="D31" s="195">
        <f>179520.56+25430.94+45889.02+215508.4</f>
        <v>466348.92</v>
      </c>
      <c r="E31" s="196"/>
      <c r="F31" s="197"/>
    </row>
    <row r="32" spans="1:6">
      <c r="A32" s="228" t="s">
        <v>45</v>
      </c>
      <c r="B32" s="90" t="s">
        <v>52</v>
      </c>
      <c r="C32" s="188"/>
      <c r="D32" s="189">
        <v>232865.64</v>
      </c>
      <c r="E32" s="181"/>
      <c r="F32" s="190"/>
    </row>
    <row r="33" spans="1:6" ht="25.5">
      <c r="A33" s="228" t="s">
        <v>47</v>
      </c>
      <c r="B33" s="90" t="s">
        <v>54</v>
      </c>
      <c r="C33" s="188"/>
      <c r="D33" s="189">
        <v>9600</v>
      </c>
      <c r="E33" s="181"/>
      <c r="F33" s="190"/>
    </row>
    <row r="34" spans="1:6">
      <c r="A34" s="228" t="s">
        <v>49</v>
      </c>
      <c r="B34" s="90" t="s">
        <v>56</v>
      </c>
      <c r="C34" s="188"/>
      <c r="D34" s="189">
        <v>31998.78</v>
      </c>
      <c r="E34" s="181"/>
      <c r="F34" s="190"/>
    </row>
    <row r="35" spans="1:6">
      <c r="A35" s="228" t="s">
        <v>51</v>
      </c>
      <c r="B35" s="90" t="s">
        <v>96</v>
      </c>
      <c r="C35" s="188"/>
      <c r="D35" s="189">
        <v>174246.85</v>
      </c>
      <c r="E35" s="181"/>
      <c r="F35" s="190"/>
    </row>
    <row r="36" spans="1:6">
      <c r="A36" s="228" t="s">
        <v>53</v>
      </c>
      <c r="B36" s="90" t="s">
        <v>113</v>
      </c>
      <c r="C36" s="188"/>
      <c r="D36" s="189">
        <v>167772.76</v>
      </c>
      <c r="E36" s="181"/>
      <c r="F36" s="190"/>
    </row>
    <row r="37" spans="1:6" ht="25.5">
      <c r="A37" s="228" t="s">
        <v>55</v>
      </c>
      <c r="B37" s="90" t="s">
        <v>216</v>
      </c>
      <c r="C37" s="188"/>
      <c r="D37" s="189">
        <v>879582.4</v>
      </c>
      <c r="E37" s="181"/>
      <c r="F37" s="190"/>
    </row>
    <row r="38" spans="1:6">
      <c r="A38" s="228" t="s">
        <v>57</v>
      </c>
      <c r="B38" s="90" t="s">
        <v>60</v>
      </c>
      <c r="C38" s="188"/>
      <c r="D38" s="189">
        <v>1169432.96</v>
      </c>
      <c r="E38" s="181"/>
      <c r="F38" s="190"/>
    </row>
    <row r="39" spans="1:6">
      <c r="A39" s="228">
        <v>2</v>
      </c>
      <c r="B39" s="198" t="s">
        <v>62</v>
      </c>
      <c r="C39" s="188"/>
      <c r="D39" s="189"/>
      <c r="E39" s="181"/>
      <c r="F39" s="190"/>
    </row>
    <row r="40" spans="1:6">
      <c r="A40" s="228"/>
      <c r="B40" s="90"/>
      <c r="C40" s="188"/>
      <c r="D40" s="189"/>
      <c r="E40" s="181"/>
      <c r="F40" s="190"/>
    </row>
    <row r="41" spans="1:6">
      <c r="A41" s="228" t="s">
        <v>63</v>
      </c>
      <c r="B41" s="90" t="s">
        <v>64</v>
      </c>
      <c r="C41" s="188">
        <v>184406.78</v>
      </c>
      <c r="D41" s="189">
        <v>184406.78</v>
      </c>
      <c r="E41" s="181"/>
      <c r="F41" s="190"/>
    </row>
    <row r="42" spans="1:6">
      <c r="A42" s="228" t="s">
        <v>65</v>
      </c>
      <c r="B42" s="90" t="s">
        <v>66</v>
      </c>
      <c r="C42" s="188">
        <v>852279.66</v>
      </c>
      <c r="D42" s="189">
        <v>852279.66</v>
      </c>
      <c r="E42" s="181"/>
      <c r="F42" s="190"/>
    </row>
    <row r="43" spans="1:6">
      <c r="A43" s="228" t="s">
        <v>67</v>
      </c>
      <c r="B43" s="90" t="s">
        <v>68</v>
      </c>
      <c r="C43" s="188"/>
      <c r="D43" s="189"/>
      <c r="E43" s="181"/>
      <c r="F43" s="190"/>
    </row>
    <row r="44" spans="1:6">
      <c r="A44" s="228" t="s">
        <v>69</v>
      </c>
      <c r="B44" s="90" t="s">
        <v>44</v>
      </c>
      <c r="C44" s="188"/>
      <c r="D44" s="189">
        <v>3300</v>
      </c>
      <c r="E44" s="181"/>
      <c r="F44" s="190"/>
    </row>
    <row r="45" spans="1:6">
      <c r="A45" s="228" t="s">
        <v>123</v>
      </c>
      <c r="B45" s="90" t="s">
        <v>70</v>
      </c>
      <c r="C45" s="188"/>
      <c r="D45" s="189">
        <v>81444.92</v>
      </c>
      <c r="E45" s="181"/>
      <c r="F45" s="190"/>
    </row>
    <row r="46" spans="1:6">
      <c r="A46" s="228"/>
      <c r="B46" s="90"/>
      <c r="C46" s="183">
        <f>SUM(C41:C45)</f>
        <v>1036686.4400000001</v>
      </c>
      <c r="D46" s="199">
        <f>SUM(D41:D45)</f>
        <v>1121431.3600000001</v>
      </c>
      <c r="E46" s="185"/>
      <c r="F46" s="186">
        <f>SUM(F41:F45)</f>
        <v>0</v>
      </c>
    </row>
    <row r="47" spans="1:6">
      <c r="A47" s="228"/>
      <c r="B47" s="90"/>
      <c r="C47" s="188"/>
      <c r="D47" s="189"/>
      <c r="E47" s="181"/>
      <c r="F47" s="190"/>
    </row>
    <row r="48" spans="1:6">
      <c r="A48" s="228"/>
      <c r="B48" s="90"/>
      <c r="C48" s="188"/>
      <c r="D48" s="189"/>
      <c r="E48" s="181"/>
      <c r="F48" s="186"/>
    </row>
    <row r="49" spans="1:6" ht="13.5" thickBot="1">
      <c r="A49" s="230"/>
      <c r="B49" s="200"/>
      <c r="C49" s="201"/>
      <c r="D49" s="202"/>
      <c r="E49" s="181"/>
      <c r="F49" s="203"/>
    </row>
    <row r="50" spans="1:6" ht="13.5" thickBot="1">
      <c r="A50" s="247"/>
      <c r="B50" s="251"/>
      <c r="C50" s="204"/>
      <c r="D50" s="204"/>
      <c r="E50" s="181"/>
      <c r="F50" s="204"/>
    </row>
    <row r="51" spans="1:6">
      <c r="A51" s="231"/>
      <c r="B51" s="205" t="s">
        <v>71</v>
      </c>
      <c r="C51" s="206"/>
      <c r="D51" s="232"/>
      <c r="E51" s="208"/>
      <c r="F51" s="209"/>
    </row>
    <row r="52" spans="1:6">
      <c r="A52" s="228">
        <v>1</v>
      </c>
      <c r="B52" s="90" t="s">
        <v>72</v>
      </c>
      <c r="C52" s="188">
        <v>43724.79</v>
      </c>
      <c r="D52" s="226">
        <v>43724.79</v>
      </c>
      <c r="E52" s="181"/>
      <c r="F52" s="190"/>
    </row>
    <row r="53" spans="1:6">
      <c r="A53" s="228" t="s">
        <v>61</v>
      </c>
      <c r="B53" s="90" t="s">
        <v>73</v>
      </c>
      <c r="C53" s="188">
        <v>4905830.53</v>
      </c>
      <c r="D53" s="226">
        <v>5675551.3200000003</v>
      </c>
      <c r="E53" s="181"/>
      <c r="F53" s="190"/>
    </row>
    <row r="54" spans="1:6">
      <c r="A54" s="228" t="s">
        <v>74</v>
      </c>
      <c r="B54" s="90" t="s">
        <v>75</v>
      </c>
      <c r="C54" s="188">
        <v>168101.69</v>
      </c>
      <c r="D54" s="226">
        <v>367714.58</v>
      </c>
      <c r="E54" s="181"/>
      <c r="F54" s="190"/>
    </row>
    <row r="55" spans="1:6">
      <c r="A55" s="228" t="s">
        <v>76</v>
      </c>
      <c r="B55" s="90" t="s">
        <v>77</v>
      </c>
      <c r="C55" s="188">
        <v>378101.69</v>
      </c>
      <c r="D55" s="226">
        <v>481862.24</v>
      </c>
      <c r="E55" s="181"/>
      <c r="F55" s="190"/>
    </row>
    <row r="56" spans="1:6">
      <c r="A56" s="228"/>
      <c r="B56" s="90"/>
      <c r="C56" s="183">
        <f>SUM(C52:C55)</f>
        <v>5495758.7000000011</v>
      </c>
      <c r="D56" s="199">
        <f>SUM(D52:D55)</f>
        <v>6568852.9300000006</v>
      </c>
      <c r="E56" s="185"/>
      <c r="F56" s="186">
        <f>SUM(F52:F55)</f>
        <v>0</v>
      </c>
    </row>
    <row r="57" spans="1:6">
      <c r="A57" s="233"/>
      <c r="B57" s="210"/>
      <c r="C57" s="211"/>
      <c r="D57" s="234"/>
      <c r="E57" s="185"/>
      <c r="F57" s="213"/>
    </row>
    <row r="58" spans="1:6" ht="13.5" thickBot="1">
      <c r="A58" s="230"/>
      <c r="B58" s="200"/>
      <c r="C58" s="214">
        <f>C15+C16+C46+C56</f>
        <v>15004077.190000001</v>
      </c>
      <c r="D58" s="215">
        <f>D15+D16+D46+D56</f>
        <v>14518155.470000001</v>
      </c>
      <c r="E58" s="185">
        <v>11028715.67</v>
      </c>
      <c r="F58" s="216">
        <v>3975361.52</v>
      </c>
    </row>
    <row r="61" spans="1:6">
      <c r="A61" s="251"/>
      <c r="B61" s="251" t="s">
        <v>78</v>
      </c>
      <c r="C61" s="251"/>
      <c r="D61" s="251"/>
      <c r="E61" s="251"/>
      <c r="F61" s="251"/>
    </row>
    <row r="63" spans="1:6">
      <c r="A63" s="251"/>
      <c r="B63" s="251" t="s">
        <v>219</v>
      </c>
      <c r="C63" s="251"/>
      <c r="D63" s="251"/>
      <c r="E63" s="251"/>
      <c r="F63" s="251"/>
    </row>
    <row r="64" spans="1:6">
      <c r="A64" s="251"/>
      <c r="B64" s="161" t="s">
        <v>231</v>
      </c>
      <c r="C64" s="251"/>
      <c r="D64" s="251"/>
      <c r="E64" s="251"/>
      <c r="F64" s="251"/>
    </row>
  </sheetData>
  <mergeCells count="14">
    <mergeCell ref="A1:F1"/>
    <mergeCell ref="A2:F2"/>
    <mergeCell ref="A3:F3"/>
    <mergeCell ref="A4:F4"/>
    <mergeCell ref="A8:F8"/>
    <mergeCell ref="B6:E6"/>
    <mergeCell ref="H12:H13"/>
    <mergeCell ref="D12:D13"/>
    <mergeCell ref="C12:C13"/>
    <mergeCell ref="A10:F10"/>
    <mergeCell ref="A11:F11"/>
    <mergeCell ref="A12:A13"/>
    <mergeCell ref="B12:B13"/>
    <mergeCell ref="F12:F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1"/>
  <sheetViews>
    <sheetView workbookViewId="0">
      <selection sqref="A1:F6"/>
    </sheetView>
  </sheetViews>
  <sheetFormatPr defaultRowHeight="12.75"/>
  <cols>
    <col min="1" max="1" width="6.28515625" customWidth="1"/>
    <col min="2" max="2" width="38" style="133" customWidth="1"/>
    <col min="3" max="3" width="16" style="133" customWidth="1"/>
    <col min="4" max="5" width="15.7109375" style="133" customWidth="1"/>
    <col min="6" max="6" width="15.140625" style="133" customWidth="1"/>
  </cols>
  <sheetData>
    <row r="1" spans="1:7" ht="12.75" customHeight="1">
      <c r="A1" s="268" t="s">
        <v>0</v>
      </c>
      <c r="B1" s="272"/>
      <c r="C1" s="272"/>
      <c r="D1" s="272"/>
      <c r="E1" s="272"/>
      <c r="F1" s="272"/>
    </row>
    <row r="2" spans="1:7" ht="12.75" customHeight="1">
      <c r="A2" s="268" t="s">
        <v>1</v>
      </c>
      <c r="B2" s="272"/>
      <c r="C2" s="272"/>
      <c r="D2" s="272"/>
      <c r="E2" s="272"/>
      <c r="F2" s="272"/>
    </row>
    <row r="3" spans="1:7" ht="12.75" customHeight="1">
      <c r="A3" s="268" t="s">
        <v>2</v>
      </c>
      <c r="B3" s="272"/>
      <c r="C3" s="272"/>
      <c r="D3" s="272"/>
      <c r="E3" s="272"/>
      <c r="F3" s="272"/>
    </row>
    <row r="4" spans="1:7" ht="12.75" customHeight="1">
      <c r="A4" s="303" t="s">
        <v>232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 ht="12.75" customHeight="1">
      <c r="B6" s="268" t="s">
        <v>4</v>
      </c>
      <c r="C6" s="268"/>
      <c r="D6" s="268"/>
      <c r="E6" s="268"/>
      <c r="F6" s="246"/>
    </row>
    <row r="7" spans="1:7">
      <c r="B7" s="246"/>
      <c r="C7" s="246"/>
      <c r="D7" s="246"/>
      <c r="E7" s="246"/>
      <c r="F7" s="246"/>
    </row>
    <row r="8" spans="1:7">
      <c r="A8" s="268" t="s">
        <v>233</v>
      </c>
      <c r="B8" s="289"/>
      <c r="C8" s="289"/>
      <c r="D8" s="289"/>
      <c r="E8" s="289"/>
      <c r="F8" s="289"/>
    </row>
    <row r="9" spans="1:7">
      <c r="B9" s="246"/>
      <c r="C9" s="246"/>
      <c r="D9" s="246"/>
      <c r="E9" s="246"/>
      <c r="F9" s="246"/>
    </row>
    <row r="10" spans="1:7">
      <c r="A10" s="268" t="s">
        <v>234</v>
      </c>
      <c r="B10" s="289"/>
      <c r="C10" s="289"/>
      <c r="D10" s="289"/>
      <c r="E10" s="289"/>
      <c r="F10" s="289"/>
    </row>
    <row r="11" spans="1:7" ht="13.5" thickBot="1">
      <c r="A11" s="268" t="s">
        <v>235</v>
      </c>
      <c r="B11" s="289"/>
      <c r="C11" s="289"/>
      <c r="D11" s="289"/>
      <c r="E11" s="289"/>
      <c r="F11" s="289"/>
    </row>
    <row r="12" spans="1:7" ht="25.5" customHeight="1">
      <c r="A12" s="278" t="s">
        <v>119</v>
      </c>
      <c r="B12" s="280" t="s">
        <v>120</v>
      </c>
      <c r="C12" s="278" t="s">
        <v>121</v>
      </c>
      <c r="D12" s="280" t="s">
        <v>11</v>
      </c>
      <c r="E12" s="258" t="s">
        <v>86</v>
      </c>
      <c r="F12" s="285" t="s">
        <v>133</v>
      </c>
      <c r="G12" s="264"/>
    </row>
    <row r="13" spans="1:7" ht="13.5" thickBot="1">
      <c r="A13" s="279"/>
      <c r="B13" s="281"/>
      <c r="C13" s="279"/>
      <c r="D13" s="281"/>
      <c r="E13" s="258" t="s">
        <v>87</v>
      </c>
      <c r="F13" s="286"/>
      <c r="G13" s="265"/>
    </row>
    <row r="14" spans="1:7">
      <c r="A14" s="52"/>
      <c r="B14" s="178"/>
      <c r="C14" s="179"/>
      <c r="D14" s="180"/>
      <c r="E14" s="181"/>
      <c r="F14" s="182"/>
    </row>
    <row r="15" spans="1:7" ht="25.5">
      <c r="A15" s="73">
        <v>1</v>
      </c>
      <c r="B15" s="90" t="s">
        <v>14</v>
      </c>
      <c r="C15" s="183">
        <v>4801289.8600000003</v>
      </c>
      <c r="D15" s="184">
        <f>SUM(D19:D37)</f>
        <v>5824656.75</v>
      </c>
      <c r="E15" s="185"/>
      <c r="F15" s="186">
        <v>1589970.01</v>
      </c>
    </row>
    <row r="16" spans="1:7">
      <c r="A16" s="73"/>
      <c r="B16" s="90" t="s">
        <v>15</v>
      </c>
      <c r="C16" s="183">
        <v>1156811.3</v>
      </c>
      <c r="D16" s="184"/>
      <c r="E16" s="185"/>
      <c r="F16" s="186"/>
    </row>
    <row r="17" spans="1:6">
      <c r="A17" s="73"/>
      <c r="B17" s="140" t="s">
        <v>16</v>
      </c>
      <c r="C17" s="183">
        <v>27686.48</v>
      </c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f>35254.24+871694.92</f>
        <v>906949.16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43.5" customHeight="1">
      <c r="A21" s="73" t="s">
        <v>22</v>
      </c>
      <c r="B21" s="90" t="s">
        <v>122</v>
      </c>
      <c r="C21" s="188"/>
      <c r="D21" s="189">
        <f>9024.84+33352.68+33980.03+564462.17</f>
        <v>640819.72000000009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840230.52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364911.96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>
        <v>369777.6</v>
      </c>
      <c r="E25" s="181"/>
      <c r="F25" s="190"/>
    </row>
    <row r="26" spans="1:6">
      <c r="A26" s="73" t="s">
        <v>33</v>
      </c>
      <c r="B26" s="90" t="s">
        <v>34</v>
      </c>
      <c r="C26" s="188"/>
      <c r="D26" s="189">
        <f>224713.21</f>
        <v>224713.21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97627.14</v>
      </c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129355.92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9115.96+51864.48</f>
        <v>60980.44</v>
      </c>
      <c r="E29" s="181"/>
      <c r="F29" s="190"/>
    </row>
    <row r="30" spans="1:6">
      <c r="A30" s="73" t="s">
        <v>41</v>
      </c>
      <c r="B30" s="90" t="s">
        <v>42</v>
      </c>
      <c r="C30" s="183"/>
      <c r="D30" s="195">
        <f>25430.94+70129.58+215508.45</f>
        <v>311068.97000000003</v>
      </c>
      <c r="E30" s="196"/>
      <c r="F30" s="197"/>
    </row>
    <row r="31" spans="1:6">
      <c r="A31" s="73" t="s">
        <v>43</v>
      </c>
      <c r="B31" s="90" t="s">
        <v>159</v>
      </c>
      <c r="C31" s="188"/>
      <c r="D31" s="189">
        <v>268038.28999999998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20662.009999999998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112519.52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108338.14</v>
      </c>
      <c r="E35" s="181"/>
      <c r="F35" s="190"/>
    </row>
    <row r="36" spans="1:6" ht="25.5">
      <c r="A36" s="73" t="s">
        <v>53</v>
      </c>
      <c r="B36" s="90" t="s">
        <v>216</v>
      </c>
      <c r="C36" s="188"/>
      <c r="D36" s="189">
        <v>583994.31000000006</v>
      </c>
      <c r="E36" s="181"/>
      <c r="F36" s="190"/>
    </row>
    <row r="37" spans="1:6">
      <c r="A37" s="73">
        <v>1.19</v>
      </c>
      <c r="B37" s="90" t="s">
        <v>60</v>
      </c>
      <c r="C37" s="188"/>
      <c r="D37" s="189">
        <v>784669.84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514406.78</v>
      </c>
      <c r="D40" s="189">
        <v>514406.78</v>
      </c>
      <c r="E40" s="181"/>
      <c r="F40" s="190"/>
    </row>
    <row r="41" spans="1:6">
      <c r="A41" s="73" t="s">
        <v>65</v>
      </c>
      <c r="B41" s="90" t="s">
        <v>66</v>
      </c>
      <c r="C41" s="188">
        <v>533898.31000000006</v>
      </c>
      <c r="D41" s="189">
        <v>809211.42</v>
      </c>
      <c r="E41" s="181"/>
      <c r="F41" s="190"/>
    </row>
    <row r="42" spans="1:6">
      <c r="A42" s="73" t="s">
        <v>67</v>
      </c>
      <c r="B42" s="90" t="s">
        <v>68</v>
      </c>
      <c r="C42" s="188"/>
      <c r="D42" s="189"/>
      <c r="E42" s="181"/>
      <c r="F42" s="190"/>
    </row>
    <row r="43" spans="1:6">
      <c r="A43" s="73" t="s">
        <v>69</v>
      </c>
      <c r="B43" s="90" t="s">
        <v>44</v>
      </c>
      <c r="C43" s="188"/>
      <c r="D43" s="189">
        <v>2750</v>
      </c>
      <c r="E43" s="181"/>
      <c r="F43" s="190"/>
    </row>
    <row r="44" spans="1:6">
      <c r="A44" s="73"/>
      <c r="B44" s="90"/>
      <c r="C44" s="183">
        <f>SUM(C40:C43)</f>
        <v>1048305.0900000001</v>
      </c>
      <c r="D44" s="199">
        <f>SUM(D40:D43)</f>
        <v>1326368.2000000002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27498.85</v>
      </c>
      <c r="D50" s="189">
        <v>27498.85</v>
      </c>
      <c r="E50" s="181"/>
      <c r="F50" s="190"/>
    </row>
    <row r="51" spans="1:6">
      <c r="A51" s="73" t="s">
        <v>61</v>
      </c>
      <c r="B51" s="90" t="s">
        <v>73</v>
      </c>
      <c r="C51" s="188">
        <v>3168400.9</v>
      </c>
      <c r="D51" s="189">
        <v>3168400.9</v>
      </c>
      <c r="E51" s="181"/>
      <c r="F51" s="190"/>
    </row>
    <row r="52" spans="1:6">
      <c r="A52" s="73" t="s">
        <v>74</v>
      </c>
      <c r="B52" s="90" t="s">
        <v>75</v>
      </c>
      <c r="C52" s="188">
        <v>77966.100000000006</v>
      </c>
      <c r="D52" s="189">
        <v>139694.98000000001</v>
      </c>
      <c r="E52" s="181"/>
      <c r="F52" s="190"/>
    </row>
    <row r="53" spans="1:6">
      <c r="A53" s="73" t="s">
        <v>76</v>
      </c>
      <c r="B53" s="90" t="s">
        <v>77</v>
      </c>
      <c r="C53" s="188">
        <v>175423.73</v>
      </c>
      <c r="D53" s="189">
        <v>183059.8</v>
      </c>
      <c r="E53" s="181"/>
      <c r="F53" s="190"/>
    </row>
    <row r="54" spans="1:6">
      <c r="A54" s="73"/>
      <c r="B54" s="90"/>
      <c r="C54" s="183">
        <f>SUM(C50:C53)</f>
        <v>3449289.58</v>
      </c>
      <c r="D54" s="199">
        <f>SUM(D50:D53)</f>
        <v>3518654.53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10455695.83</v>
      </c>
      <c r="D56" s="215">
        <f>D15+D16+D44+D54</f>
        <v>10669679.48</v>
      </c>
      <c r="E56" s="185">
        <v>8865725.8200000003</v>
      </c>
      <c r="F56" s="216">
        <f>F15+F44+F54</f>
        <v>1589970.01</v>
      </c>
    </row>
    <row r="58" spans="1:6">
      <c r="B58" s="251" t="s">
        <v>78</v>
      </c>
      <c r="C58" s="251"/>
      <c r="D58" s="251"/>
      <c r="E58" s="251"/>
      <c r="F58" s="251"/>
    </row>
    <row r="60" spans="1:6">
      <c r="B60" s="251" t="s">
        <v>219</v>
      </c>
      <c r="C60" s="251"/>
      <c r="D60" s="251"/>
      <c r="E60" s="251"/>
      <c r="F60" s="251"/>
    </row>
    <row r="61" spans="1:6">
      <c r="B61" s="251" t="s">
        <v>236</v>
      </c>
      <c r="C61" s="251"/>
      <c r="D61" s="251"/>
      <c r="E61" s="251"/>
      <c r="F61" s="251"/>
    </row>
  </sheetData>
  <mergeCells count="14">
    <mergeCell ref="A1:F1"/>
    <mergeCell ref="A2:F2"/>
    <mergeCell ref="A3:F3"/>
    <mergeCell ref="A4:F4"/>
    <mergeCell ref="A8:F8"/>
    <mergeCell ref="B6:E6"/>
    <mergeCell ref="G12:G13"/>
    <mergeCell ref="D12:D13"/>
    <mergeCell ref="C12:C13"/>
    <mergeCell ref="A10:F10"/>
    <mergeCell ref="A11:F11"/>
    <mergeCell ref="A12:A13"/>
    <mergeCell ref="B12:B13"/>
    <mergeCell ref="F12:F13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1"/>
  <sheetViews>
    <sheetView workbookViewId="0"/>
  </sheetViews>
  <sheetFormatPr defaultRowHeight="12.75"/>
  <cols>
    <col min="1" max="1" width="7.140625" style="133" customWidth="1"/>
    <col min="2" max="2" width="39.5703125" style="133" customWidth="1"/>
    <col min="3" max="3" width="0.140625" style="133" hidden="1" customWidth="1"/>
    <col min="4" max="4" width="10.5703125" style="133" customWidth="1"/>
    <col min="5" max="5" width="9.85546875" style="133" customWidth="1"/>
    <col min="6" max="6" width="11.140625" style="133" customWidth="1"/>
    <col min="7" max="7" width="10.7109375" style="133" customWidth="1"/>
    <col min="8" max="8" width="10.140625" bestFit="1" customWidth="1"/>
    <col min="10" max="10" width="10.7109375" customWidth="1"/>
  </cols>
  <sheetData>
    <row r="2" spans="1:7">
      <c r="A2" s="268" t="s">
        <v>0</v>
      </c>
      <c r="B2" s="272"/>
      <c r="C2" s="272"/>
      <c r="D2" s="272"/>
      <c r="E2" s="272"/>
      <c r="F2" s="272"/>
      <c r="G2" s="246"/>
    </row>
    <row r="3" spans="1:7">
      <c r="A3" s="252"/>
      <c r="B3" s="268" t="s">
        <v>1</v>
      </c>
      <c r="C3" s="268"/>
      <c r="D3" s="268"/>
      <c r="E3" s="268"/>
      <c r="F3" s="268"/>
      <c r="G3" s="246"/>
    </row>
    <row r="4" spans="1:7">
      <c r="A4" s="268" t="s">
        <v>2</v>
      </c>
      <c r="B4" s="272"/>
      <c r="C4" s="272"/>
      <c r="D4" s="272"/>
      <c r="E4" s="272"/>
      <c r="F4" s="272"/>
      <c r="G4" s="252"/>
    </row>
    <row r="5" spans="1:7">
      <c r="A5" s="275" t="s">
        <v>3</v>
      </c>
      <c r="B5" s="272"/>
      <c r="C5" s="272"/>
      <c r="D5" s="272"/>
      <c r="E5" s="272"/>
      <c r="F5" s="272"/>
      <c r="G5" s="251"/>
    </row>
    <row r="6" spans="1:7">
      <c r="A6" s="251"/>
      <c r="B6" s="251"/>
      <c r="C6" s="251"/>
      <c r="D6" s="251"/>
      <c r="E6" s="246"/>
      <c r="F6" s="246"/>
      <c r="G6" s="251"/>
    </row>
    <row r="7" spans="1:7">
      <c r="A7" s="268" t="s">
        <v>81</v>
      </c>
      <c r="B7" s="272"/>
      <c r="C7" s="272"/>
      <c r="D7" s="272"/>
      <c r="E7" s="272"/>
      <c r="F7" s="272"/>
      <c r="G7" s="251"/>
    </row>
    <row r="8" spans="1:7">
      <c r="A8" s="268" t="s">
        <v>82</v>
      </c>
      <c r="B8" s="272"/>
      <c r="C8" s="272"/>
      <c r="D8" s="272"/>
      <c r="E8" s="272"/>
      <c r="F8" s="272"/>
      <c r="G8" s="251"/>
    </row>
    <row r="9" spans="1:7">
      <c r="A9" s="251"/>
      <c r="B9" s="246"/>
      <c r="C9" s="246"/>
      <c r="D9" s="246"/>
      <c r="E9" s="246"/>
      <c r="F9" s="246"/>
      <c r="G9" s="251"/>
    </row>
    <row r="10" spans="1:7">
      <c r="A10" s="268" t="s">
        <v>83</v>
      </c>
      <c r="B10" s="272"/>
      <c r="C10" s="272"/>
      <c r="D10" s="272"/>
      <c r="E10" s="272"/>
      <c r="F10" s="272"/>
      <c r="G10" s="251"/>
    </row>
    <row r="11" spans="1:7" ht="13.5" thickBot="1">
      <c r="A11" s="273" t="s">
        <v>84</v>
      </c>
      <c r="B11" s="274"/>
      <c r="C11" s="274"/>
      <c r="D11" s="274"/>
      <c r="E11" s="274"/>
      <c r="F11" s="274"/>
      <c r="G11" s="251"/>
    </row>
    <row r="12" spans="1:7" ht="25.5" customHeight="1">
      <c r="A12" s="262" t="s">
        <v>8</v>
      </c>
      <c r="B12" s="264" t="s">
        <v>9</v>
      </c>
      <c r="C12" s="260"/>
      <c r="D12" s="260" t="s">
        <v>85</v>
      </c>
      <c r="E12" s="264" t="s">
        <v>11</v>
      </c>
      <c r="F12" s="248" t="s">
        <v>86</v>
      </c>
      <c r="G12" s="264" t="s">
        <v>12</v>
      </c>
    </row>
    <row r="13" spans="1:7">
      <c r="A13" s="263"/>
      <c r="B13" s="265"/>
      <c r="C13" s="261"/>
      <c r="D13" s="261" t="s">
        <v>87</v>
      </c>
      <c r="E13" s="265"/>
      <c r="F13" s="249" t="s">
        <v>87</v>
      </c>
      <c r="G13" s="265"/>
    </row>
    <row r="14" spans="1:7">
      <c r="A14" s="134"/>
      <c r="B14" s="135"/>
      <c r="C14" s="91"/>
      <c r="D14" s="91"/>
      <c r="E14" s="135"/>
      <c r="F14" s="135"/>
      <c r="G14" s="135"/>
    </row>
    <row r="15" spans="1:7">
      <c r="A15" s="136">
        <v>1</v>
      </c>
      <c r="B15" s="135" t="s">
        <v>14</v>
      </c>
      <c r="C15" s="91"/>
      <c r="D15" s="137">
        <v>6863341</v>
      </c>
      <c r="E15" s="139">
        <f>SUM(E19:E45)</f>
        <v>9198755.4599999972</v>
      </c>
      <c r="F15" s="139"/>
      <c r="G15" s="139"/>
    </row>
    <row r="16" spans="1:7">
      <c r="A16" s="136"/>
      <c r="B16" s="135" t="s">
        <v>15</v>
      </c>
      <c r="C16" s="91"/>
      <c r="D16" s="137">
        <v>1491706.64</v>
      </c>
      <c r="E16" s="139"/>
      <c r="F16" s="139"/>
      <c r="G16" s="139"/>
    </row>
    <row r="17" spans="1:10">
      <c r="A17" s="136"/>
      <c r="B17" s="140" t="s">
        <v>16</v>
      </c>
      <c r="C17" s="91"/>
      <c r="D17" s="138">
        <v>33773.980000000003</v>
      </c>
      <c r="E17" s="139"/>
      <c r="F17" s="139"/>
      <c r="G17" s="139"/>
    </row>
    <row r="18" spans="1:10">
      <c r="A18" s="134"/>
      <c r="B18" s="141" t="s">
        <v>17</v>
      </c>
      <c r="C18" s="162"/>
      <c r="D18" s="91"/>
      <c r="E18" s="135"/>
      <c r="F18" s="135"/>
      <c r="G18" s="135"/>
    </row>
    <row r="19" spans="1:10">
      <c r="A19" s="136" t="s">
        <v>18</v>
      </c>
      <c r="B19" s="135" t="s">
        <v>19</v>
      </c>
      <c r="C19" s="91"/>
      <c r="D19" s="142"/>
      <c r="E19" s="143">
        <v>777627.14</v>
      </c>
      <c r="F19" s="143"/>
      <c r="G19" s="143"/>
      <c r="H19" s="18"/>
      <c r="J19" s="18"/>
    </row>
    <row r="20" spans="1:10">
      <c r="A20" s="136" t="s">
        <v>20</v>
      </c>
      <c r="B20" s="135" t="s">
        <v>21</v>
      </c>
      <c r="C20" s="91"/>
      <c r="D20" s="142"/>
      <c r="E20" s="143">
        <v>4952.6400000000003</v>
      </c>
      <c r="F20" s="143"/>
      <c r="G20" s="143"/>
      <c r="H20" s="18"/>
      <c r="J20" s="18"/>
    </row>
    <row r="21" spans="1:10" ht="25.5">
      <c r="A21" s="136" t="s">
        <v>22</v>
      </c>
      <c r="B21" s="140" t="s">
        <v>88</v>
      </c>
      <c r="C21" s="91"/>
      <c r="D21" s="142"/>
      <c r="E21" s="135"/>
      <c r="F21" s="135"/>
      <c r="G21" s="135"/>
      <c r="H21" s="18"/>
      <c r="J21" s="18"/>
    </row>
    <row r="22" spans="1:10" ht="25.5">
      <c r="A22" s="136"/>
      <c r="B22" s="135" t="s">
        <v>24</v>
      </c>
      <c r="C22" s="91"/>
      <c r="D22" s="142"/>
      <c r="E22" s="143">
        <v>1006407.57</v>
      </c>
      <c r="F22" s="143"/>
      <c r="G22" s="143"/>
      <c r="H22" s="18"/>
      <c r="J22" s="18"/>
    </row>
    <row r="23" spans="1:10" ht="25.5">
      <c r="A23" s="136" t="s">
        <v>25</v>
      </c>
      <c r="B23" s="135" t="s">
        <v>26</v>
      </c>
      <c r="C23" s="91"/>
      <c r="D23" s="142"/>
      <c r="E23" s="143"/>
      <c r="F23" s="143"/>
      <c r="G23" s="143"/>
      <c r="H23" s="18"/>
      <c r="J23" s="18"/>
    </row>
    <row r="24" spans="1:10">
      <c r="A24" s="136" t="s">
        <v>27</v>
      </c>
      <c r="B24" s="135" t="s">
        <v>28</v>
      </c>
      <c r="C24" s="91"/>
      <c r="D24" s="142"/>
      <c r="E24" s="143">
        <v>2466098.48</v>
      </c>
      <c r="F24" s="143"/>
      <c r="G24" s="143"/>
      <c r="H24" s="18"/>
      <c r="J24" s="18"/>
    </row>
    <row r="25" spans="1:10" ht="25.5">
      <c r="A25" s="136" t="s">
        <v>29</v>
      </c>
      <c r="B25" s="135" t="s">
        <v>30</v>
      </c>
      <c r="C25" s="91"/>
      <c r="D25" s="142"/>
      <c r="E25" s="143">
        <v>608186.52</v>
      </c>
      <c r="F25" s="143"/>
      <c r="G25" s="143"/>
      <c r="H25" s="18"/>
      <c r="J25" s="18"/>
    </row>
    <row r="26" spans="1:10" ht="25.5">
      <c r="A26" s="136" t="s">
        <v>31</v>
      </c>
      <c r="B26" s="135" t="s">
        <v>32</v>
      </c>
      <c r="C26" s="91"/>
      <c r="D26" s="142"/>
      <c r="E26" s="143">
        <v>614111.47</v>
      </c>
      <c r="F26" s="143"/>
      <c r="G26" s="143"/>
      <c r="H26" s="18"/>
      <c r="J26" s="18"/>
    </row>
    <row r="27" spans="1:10">
      <c r="A27" s="136" t="s">
        <v>33</v>
      </c>
      <c r="B27" s="135" t="s">
        <v>34</v>
      </c>
      <c r="C27" s="91"/>
      <c r="D27" s="142"/>
      <c r="E27" s="143">
        <v>212277.96</v>
      </c>
      <c r="F27" s="143"/>
      <c r="G27" s="143"/>
      <c r="H27" s="18"/>
      <c r="J27" s="18"/>
    </row>
    <row r="28" spans="1:10" ht="25.5">
      <c r="A28" s="136" t="s">
        <v>35</v>
      </c>
      <c r="B28" s="135" t="s">
        <v>36</v>
      </c>
      <c r="C28" s="91"/>
      <c r="D28" s="142"/>
      <c r="E28" s="143">
        <v>244406.8</v>
      </c>
      <c r="F28" s="143"/>
      <c r="G28" s="143"/>
      <c r="H28" s="18"/>
      <c r="J28" s="18"/>
    </row>
    <row r="29" spans="1:10" ht="25.5">
      <c r="A29" s="136" t="s">
        <v>37</v>
      </c>
      <c r="B29" s="135" t="s">
        <v>38</v>
      </c>
      <c r="C29" s="91"/>
      <c r="D29" s="142"/>
      <c r="E29" s="143">
        <v>131796.6</v>
      </c>
      <c r="F29" s="143"/>
      <c r="G29" s="143"/>
      <c r="H29" s="18"/>
      <c r="J29" s="18"/>
    </row>
    <row r="30" spans="1:10">
      <c r="A30" s="136" t="s">
        <v>39</v>
      </c>
      <c r="B30" s="135" t="s">
        <v>89</v>
      </c>
      <c r="C30" s="91"/>
      <c r="D30" s="142"/>
      <c r="E30" s="143">
        <v>75621.83</v>
      </c>
      <c r="F30" s="143"/>
      <c r="G30" s="143"/>
      <c r="H30" s="18"/>
      <c r="J30" s="18"/>
    </row>
    <row r="31" spans="1:10">
      <c r="A31" s="136" t="s">
        <v>41</v>
      </c>
      <c r="B31" s="135" t="s">
        <v>42</v>
      </c>
      <c r="C31" s="91"/>
      <c r="D31" s="137"/>
      <c r="E31" s="144">
        <v>286828.53999999998</v>
      </c>
      <c r="F31" s="144"/>
      <c r="G31" s="144"/>
      <c r="H31" s="18"/>
      <c r="J31" s="18"/>
    </row>
    <row r="32" spans="1:10">
      <c r="A32" s="136" t="s">
        <v>43</v>
      </c>
      <c r="B32" s="135" t="s">
        <v>52</v>
      </c>
      <c r="C32" s="91"/>
      <c r="D32" s="142"/>
      <c r="E32" s="143">
        <v>362110.76</v>
      </c>
      <c r="F32" s="143"/>
      <c r="G32" s="143"/>
      <c r="H32" s="18"/>
      <c r="J32" s="18"/>
    </row>
    <row r="33" spans="1:10" ht="25.5">
      <c r="A33" s="136" t="s">
        <v>45</v>
      </c>
      <c r="B33" s="135" t="s">
        <v>54</v>
      </c>
      <c r="C33" s="91"/>
      <c r="D33" s="142"/>
      <c r="E33" s="143"/>
      <c r="F33" s="143"/>
      <c r="G33" s="143"/>
      <c r="H33" s="18"/>
      <c r="J33" s="18"/>
    </row>
    <row r="34" spans="1:10">
      <c r="A34" s="136" t="s">
        <v>47</v>
      </c>
      <c r="B34" s="135" t="s">
        <v>56</v>
      </c>
      <c r="C34" s="91"/>
      <c r="D34" s="142"/>
      <c r="E34" s="143">
        <v>296025.62</v>
      </c>
      <c r="F34" s="143"/>
      <c r="G34" s="143"/>
      <c r="H34" s="18"/>
      <c r="J34" s="18"/>
    </row>
    <row r="35" spans="1:10">
      <c r="A35" s="136" t="s">
        <v>49</v>
      </c>
      <c r="B35" s="135" t="s">
        <v>70</v>
      </c>
      <c r="C35" s="91"/>
      <c r="D35" s="142"/>
      <c r="E35" s="143">
        <v>75141</v>
      </c>
      <c r="F35" s="143"/>
      <c r="G35" s="143"/>
      <c r="H35" s="18"/>
      <c r="J35" s="18"/>
    </row>
    <row r="36" spans="1:10">
      <c r="A36" s="136" t="s">
        <v>51</v>
      </c>
      <c r="B36" s="135" t="s">
        <v>90</v>
      </c>
      <c r="C36" s="91"/>
      <c r="D36" s="142"/>
      <c r="E36" s="143">
        <v>13280.52</v>
      </c>
      <c r="F36" s="143"/>
      <c r="G36" s="143"/>
      <c r="H36" s="18"/>
      <c r="J36" s="18"/>
    </row>
    <row r="37" spans="1:10" ht="25.5">
      <c r="A37" s="136" t="s">
        <v>53</v>
      </c>
      <c r="B37" s="163" t="s">
        <v>91</v>
      </c>
      <c r="C37" s="164"/>
      <c r="D37" s="142"/>
      <c r="E37" s="143">
        <v>1665.76</v>
      </c>
      <c r="F37" s="143"/>
      <c r="G37" s="143"/>
      <c r="H37" s="18"/>
      <c r="J37" s="18"/>
    </row>
    <row r="38" spans="1:10">
      <c r="A38" s="136" t="s">
        <v>55</v>
      </c>
      <c r="B38" s="135" t="s">
        <v>92</v>
      </c>
      <c r="C38" s="91"/>
      <c r="D38" s="142"/>
      <c r="E38" s="135">
        <v>13280.52</v>
      </c>
      <c r="F38" s="135"/>
      <c r="G38" s="135"/>
      <c r="H38" s="18"/>
      <c r="J38" s="18"/>
    </row>
    <row r="39" spans="1:10">
      <c r="A39" s="136" t="s">
        <v>57</v>
      </c>
      <c r="B39" s="135" t="s">
        <v>93</v>
      </c>
      <c r="C39" s="91"/>
      <c r="D39" s="142"/>
      <c r="E39" s="135">
        <v>2750</v>
      </c>
      <c r="F39" s="135"/>
      <c r="G39" s="135"/>
      <c r="H39" s="18"/>
      <c r="J39" s="18"/>
    </row>
    <row r="40" spans="1:10">
      <c r="A40" s="136" t="s">
        <v>59</v>
      </c>
      <c r="B40" s="135" t="s">
        <v>94</v>
      </c>
      <c r="C40" s="91"/>
      <c r="D40" s="142"/>
      <c r="E40" s="135">
        <v>67409.2</v>
      </c>
      <c r="F40" s="135"/>
      <c r="G40" s="135"/>
      <c r="H40" s="18"/>
      <c r="J40" s="18"/>
    </row>
    <row r="41" spans="1:10">
      <c r="A41" s="136" t="s">
        <v>95</v>
      </c>
      <c r="B41" s="135" t="s">
        <v>96</v>
      </c>
      <c r="C41" s="91"/>
      <c r="D41" s="142"/>
      <c r="E41" s="135">
        <v>36849.17</v>
      </c>
      <c r="F41" s="135"/>
      <c r="G41" s="135"/>
      <c r="H41" s="18"/>
      <c r="J41" s="18"/>
    </row>
    <row r="42" spans="1:10">
      <c r="A42" s="136" t="s">
        <v>97</v>
      </c>
      <c r="B42" s="135" t="s">
        <v>98</v>
      </c>
      <c r="C42" s="91"/>
      <c r="D42" s="142"/>
      <c r="E42" s="135">
        <v>341593.44</v>
      </c>
      <c r="F42" s="135"/>
      <c r="G42" s="135"/>
      <c r="H42" s="18"/>
      <c r="J42" s="18"/>
    </row>
    <row r="43" spans="1:10" ht="25.5">
      <c r="A43" s="136" t="s">
        <v>99</v>
      </c>
      <c r="B43" s="135" t="s">
        <v>100</v>
      </c>
      <c r="C43" s="91"/>
      <c r="D43" s="142"/>
      <c r="E43" s="135">
        <v>193214.38</v>
      </c>
      <c r="F43" s="135"/>
      <c r="G43" s="135"/>
      <c r="H43" s="18"/>
      <c r="J43" s="18"/>
    </row>
    <row r="44" spans="1:10">
      <c r="A44" s="136" t="s">
        <v>101</v>
      </c>
      <c r="B44" s="135" t="s">
        <v>60</v>
      </c>
      <c r="C44" s="91"/>
      <c r="D44" s="142"/>
      <c r="E44" s="135">
        <v>1250832.02</v>
      </c>
      <c r="F44" s="135"/>
      <c r="G44" s="135"/>
      <c r="H44" s="18"/>
      <c r="J44" s="18"/>
    </row>
    <row r="45" spans="1:10">
      <c r="A45" s="136" t="s">
        <v>102</v>
      </c>
      <c r="B45" s="135" t="s">
        <v>56</v>
      </c>
      <c r="C45" s="91"/>
      <c r="D45" s="142"/>
      <c r="E45" s="135">
        <v>116287.52</v>
      </c>
      <c r="F45" s="135"/>
      <c r="G45" s="135"/>
      <c r="H45" s="18"/>
      <c r="J45" s="18"/>
    </row>
    <row r="46" spans="1:10">
      <c r="A46" s="136"/>
      <c r="B46" s="135"/>
      <c r="C46" s="91"/>
      <c r="D46" s="142"/>
      <c r="E46" s="165"/>
      <c r="F46" s="165"/>
      <c r="G46" s="165"/>
      <c r="H46" s="18"/>
      <c r="J46" s="18"/>
    </row>
    <row r="47" spans="1:10">
      <c r="A47" s="136"/>
      <c r="B47" s="135" t="s">
        <v>64</v>
      </c>
      <c r="C47" s="91"/>
      <c r="D47" s="142"/>
      <c r="E47" s="135"/>
      <c r="F47" s="135"/>
      <c r="G47" s="135"/>
    </row>
    <row r="48" spans="1:10">
      <c r="A48" s="136" t="s">
        <v>63</v>
      </c>
      <c r="B48" s="135" t="s">
        <v>66</v>
      </c>
      <c r="C48" s="91"/>
      <c r="D48" s="142">
        <v>24090</v>
      </c>
      <c r="E48" s="143">
        <v>24089.62</v>
      </c>
      <c r="F48" s="143"/>
      <c r="G48" s="143"/>
    </row>
    <row r="49" spans="1:10">
      <c r="A49" s="136" t="s">
        <v>65</v>
      </c>
      <c r="B49" s="135" t="s">
        <v>103</v>
      </c>
      <c r="C49" s="91"/>
      <c r="D49" s="142">
        <v>1295310</v>
      </c>
      <c r="E49" s="143">
        <v>1295310.08</v>
      </c>
      <c r="F49" s="143"/>
      <c r="G49" s="143"/>
    </row>
    <row r="50" spans="1:10">
      <c r="A50" s="136" t="s">
        <v>67</v>
      </c>
      <c r="B50" s="135"/>
      <c r="C50" s="91"/>
      <c r="D50" s="142">
        <v>2205</v>
      </c>
      <c r="E50" s="143">
        <v>2205.16</v>
      </c>
      <c r="F50" s="143"/>
      <c r="G50" s="143"/>
    </row>
    <row r="51" spans="1:10">
      <c r="A51" s="136"/>
      <c r="B51" s="135"/>
      <c r="C51" s="91"/>
      <c r="D51" s="142"/>
      <c r="E51" s="143"/>
      <c r="F51" s="143"/>
      <c r="G51" s="143"/>
    </row>
    <row r="52" spans="1:10">
      <c r="A52" s="136"/>
      <c r="B52" s="135"/>
      <c r="C52" s="91"/>
      <c r="D52" s="137">
        <f>SUM(D48:D50)</f>
        <v>1321605</v>
      </c>
      <c r="E52" s="139">
        <f>SUM(E48:E51)</f>
        <v>1321604.8600000001</v>
      </c>
      <c r="F52" s="139"/>
      <c r="G52" s="139"/>
    </row>
    <row r="53" spans="1:10">
      <c r="A53" s="136"/>
      <c r="B53" s="135"/>
      <c r="C53" s="91"/>
      <c r="D53" s="142"/>
      <c r="E53" s="143"/>
      <c r="F53" s="143"/>
      <c r="G53" s="143"/>
    </row>
    <row r="54" spans="1:10">
      <c r="A54" s="136"/>
      <c r="B54" s="156"/>
      <c r="C54" s="91"/>
      <c r="D54" s="142"/>
      <c r="E54" s="139"/>
      <c r="F54" s="139"/>
      <c r="G54" s="139"/>
    </row>
    <row r="55" spans="1:10" ht="13.5" thickBot="1">
      <c r="A55" s="146"/>
      <c r="B55" s="135"/>
      <c r="C55" s="166"/>
      <c r="D55" s="148"/>
      <c r="E55" s="149"/>
      <c r="F55" s="149"/>
      <c r="G55" s="149"/>
    </row>
    <row r="56" spans="1:10" ht="13.5" thickBot="1">
      <c r="A56" s="247"/>
      <c r="B56" s="167" t="s">
        <v>71</v>
      </c>
      <c r="C56" s="251"/>
      <c r="D56" s="251"/>
      <c r="E56" s="168"/>
      <c r="F56" s="168"/>
      <c r="G56" s="168"/>
    </row>
    <row r="57" spans="1:10">
      <c r="A57" s="151"/>
      <c r="B57" s="135" t="s">
        <v>72</v>
      </c>
      <c r="C57" s="153"/>
      <c r="D57" s="153"/>
      <c r="E57" s="169"/>
      <c r="F57" s="169"/>
      <c r="G57" s="169"/>
    </row>
    <row r="58" spans="1:10">
      <c r="A58" s="136">
        <v>1</v>
      </c>
      <c r="B58" s="135" t="s">
        <v>73</v>
      </c>
      <c r="C58" s="91"/>
      <c r="D58" s="142">
        <v>38096.120000000003</v>
      </c>
      <c r="E58" s="142">
        <v>602565.49</v>
      </c>
      <c r="F58" s="142"/>
      <c r="G58" s="142"/>
    </row>
    <row r="59" spans="1:10">
      <c r="A59" s="136" t="s">
        <v>61</v>
      </c>
      <c r="B59" s="135" t="s">
        <v>75</v>
      </c>
      <c r="C59" s="91"/>
      <c r="D59" s="142">
        <v>4548963</v>
      </c>
      <c r="E59" s="142">
        <v>4548962.8899999997</v>
      </c>
      <c r="F59" s="142"/>
      <c r="G59" s="142"/>
    </row>
    <row r="60" spans="1:10">
      <c r="A60" s="136" t="s">
        <v>74</v>
      </c>
      <c r="B60" s="135" t="s">
        <v>77</v>
      </c>
      <c r="C60" s="91"/>
      <c r="D60" s="142">
        <v>255406.78</v>
      </c>
      <c r="E60" s="142">
        <v>412008.33</v>
      </c>
      <c r="F60" s="142"/>
      <c r="G60" s="142"/>
    </row>
    <row r="61" spans="1:10">
      <c r="A61" s="136" t="s">
        <v>76</v>
      </c>
      <c r="B61" s="135"/>
      <c r="C61" s="91"/>
      <c r="D61" s="142">
        <v>539907</v>
      </c>
      <c r="E61" s="142">
        <v>539907.41</v>
      </c>
      <c r="F61" s="142"/>
      <c r="G61" s="142"/>
    </row>
    <row r="62" spans="1:10">
      <c r="A62" s="136"/>
      <c r="B62" s="156"/>
      <c r="C62" s="91"/>
      <c r="D62" s="138">
        <f>SUM(D58:D61)</f>
        <v>5382372.9000000004</v>
      </c>
      <c r="E62" s="137">
        <f>SUM(E58:E61)</f>
        <v>6103444.1200000001</v>
      </c>
      <c r="F62" s="137"/>
      <c r="G62" s="137"/>
    </row>
    <row r="63" spans="1:10">
      <c r="A63" s="155"/>
      <c r="B63" s="156"/>
      <c r="C63" s="170"/>
      <c r="D63" s="157"/>
      <c r="E63" s="171"/>
      <c r="F63" s="171"/>
      <c r="G63" s="171"/>
    </row>
    <row r="64" spans="1:10" ht="13.5" thickBot="1">
      <c r="A64" s="146"/>
      <c r="B64" s="135"/>
      <c r="C64" s="166"/>
      <c r="D64" s="159">
        <f>D15+D16+D52+D62</f>
        <v>15059025.540000001</v>
      </c>
      <c r="E64" s="172">
        <f>E15+E52+E62</f>
        <v>16623804.439999998</v>
      </c>
      <c r="F64" s="172">
        <v>12239966</v>
      </c>
      <c r="G64" s="172">
        <v>2819060</v>
      </c>
      <c r="H64" s="18"/>
      <c r="J64" s="39"/>
    </row>
    <row r="68" spans="2:6">
      <c r="B68" s="251" t="s">
        <v>78</v>
      </c>
      <c r="C68" s="251"/>
      <c r="D68" s="251"/>
      <c r="E68" s="168"/>
      <c r="F68" s="168"/>
    </row>
    <row r="70" spans="2:6">
      <c r="B70" s="161" t="s">
        <v>104</v>
      </c>
      <c r="C70" s="251"/>
      <c r="D70" s="251"/>
      <c r="E70" s="251"/>
      <c r="F70" s="251"/>
    </row>
    <row r="71" spans="2:6">
      <c r="B71" s="161" t="s">
        <v>105</v>
      </c>
      <c r="C71" s="251"/>
      <c r="D71" s="251"/>
      <c r="E71" s="251"/>
      <c r="F71" s="251"/>
    </row>
  </sheetData>
  <mergeCells count="12">
    <mergeCell ref="A2:F2"/>
    <mergeCell ref="B3:F3"/>
    <mergeCell ref="A4:F4"/>
    <mergeCell ref="A5:F5"/>
    <mergeCell ref="A7:F7"/>
    <mergeCell ref="G12:G13"/>
    <mergeCell ref="E12:E13"/>
    <mergeCell ref="A8:F8"/>
    <mergeCell ref="A10:F10"/>
    <mergeCell ref="A11:F11"/>
    <mergeCell ref="A12:A13"/>
    <mergeCell ref="B12:B1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3"/>
  <sheetViews>
    <sheetView workbookViewId="0">
      <selection sqref="A1:F6"/>
    </sheetView>
  </sheetViews>
  <sheetFormatPr defaultRowHeight="12.75"/>
  <cols>
    <col min="1" max="1" width="7.140625" customWidth="1"/>
    <col min="2" max="2" width="33.7109375" style="133" customWidth="1"/>
    <col min="3" max="3" width="15.7109375" style="133" bestFit="1" customWidth="1"/>
    <col min="4" max="4" width="15.85546875" style="133" customWidth="1"/>
    <col min="5" max="5" width="14.28515625" style="133" customWidth="1"/>
    <col min="6" max="6" width="14.7109375" style="133" customWidth="1"/>
  </cols>
  <sheetData>
    <row r="1" spans="1:8" ht="12.75" customHeight="1">
      <c r="A1" s="268" t="s">
        <v>0</v>
      </c>
      <c r="B1" s="272"/>
      <c r="C1" s="272"/>
      <c r="D1" s="272"/>
      <c r="E1" s="272"/>
      <c r="F1" s="272"/>
    </row>
    <row r="2" spans="1:8" ht="12.75" customHeight="1">
      <c r="A2" s="268" t="s">
        <v>1</v>
      </c>
      <c r="B2" s="272"/>
      <c r="C2" s="272"/>
      <c r="D2" s="272"/>
      <c r="E2" s="272"/>
      <c r="F2" s="272"/>
    </row>
    <row r="3" spans="1:8" ht="12.75" customHeight="1">
      <c r="A3" s="268" t="s">
        <v>2</v>
      </c>
      <c r="B3" s="272"/>
      <c r="C3" s="272"/>
      <c r="D3" s="272"/>
      <c r="E3" s="272"/>
      <c r="F3" s="272"/>
    </row>
    <row r="4" spans="1:8" ht="12.75" customHeight="1">
      <c r="A4" s="303" t="s">
        <v>232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 ht="12.75" customHeight="1">
      <c r="B6" s="268" t="s">
        <v>4</v>
      </c>
      <c r="C6" s="268"/>
      <c r="D6" s="268"/>
      <c r="E6" s="268"/>
      <c r="F6" s="246"/>
    </row>
    <row r="7" spans="1:8">
      <c r="B7" s="246"/>
      <c r="C7" s="246"/>
      <c r="D7" s="246"/>
      <c r="E7" s="246"/>
      <c r="F7" s="246"/>
    </row>
    <row r="8" spans="1:8">
      <c r="A8" s="268" t="s">
        <v>237</v>
      </c>
      <c r="B8" s="289"/>
      <c r="C8" s="289"/>
      <c r="D8" s="289"/>
      <c r="E8" s="289"/>
      <c r="F8" s="289"/>
    </row>
    <row r="9" spans="1:8">
      <c r="B9" s="246"/>
      <c r="C9" s="246"/>
      <c r="D9" s="246"/>
      <c r="E9" s="246"/>
      <c r="F9" s="246"/>
    </row>
    <row r="10" spans="1:8">
      <c r="A10" s="268" t="s">
        <v>238</v>
      </c>
      <c r="B10" s="289"/>
      <c r="C10" s="289"/>
      <c r="D10" s="289"/>
      <c r="E10" s="289"/>
      <c r="F10" s="289"/>
    </row>
    <row r="11" spans="1:8" ht="13.5" thickBot="1">
      <c r="A11" s="270" t="s">
        <v>239</v>
      </c>
      <c r="B11" s="305"/>
      <c r="C11" s="305"/>
      <c r="D11" s="305"/>
      <c r="E11" s="305"/>
      <c r="F11" s="305"/>
    </row>
    <row r="12" spans="1:8" ht="38.25" customHeight="1">
      <c r="A12" s="262" t="s">
        <v>119</v>
      </c>
      <c r="B12" s="307" t="s">
        <v>120</v>
      </c>
      <c r="C12" s="278" t="s">
        <v>121</v>
      </c>
      <c r="D12" s="278" t="s">
        <v>11</v>
      </c>
      <c r="E12" s="255" t="s">
        <v>13</v>
      </c>
      <c r="F12" s="278" t="s">
        <v>133</v>
      </c>
      <c r="H12" s="264"/>
    </row>
    <row r="13" spans="1:8" ht="13.5" thickBot="1">
      <c r="A13" s="306"/>
      <c r="B13" s="308"/>
      <c r="C13" s="279"/>
      <c r="D13" s="279"/>
      <c r="E13" s="256"/>
      <c r="F13" s="279"/>
      <c r="H13" s="265"/>
    </row>
    <row r="14" spans="1:8">
      <c r="A14" s="51"/>
      <c r="B14" s="235"/>
      <c r="C14" s="227"/>
      <c r="D14" s="227"/>
      <c r="E14" s="227"/>
      <c r="F14" s="227"/>
    </row>
    <row r="15" spans="1:8" ht="25.5">
      <c r="A15" s="5">
        <v>1</v>
      </c>
      <c r="B15" s="91" t="s">
        <v>14</v>
      </c>
      <c r="C15" s="183">
        <v>4763625.22</v>
      </c>
      <c r="D15" s="183">
        <f>SUM(D19:D39)</f>
        <v>7056652.0700000003</v>
      </c>
      <c r="E15" s="183"/>
      <c r="F15" s="183"/>
    </row>
    <row r="16" spans="1:8">
      <c r="A16" s="5"/>
      <c r="B16" s="91" t="s">
        <v>15</v>
      </c>
      <c r="C16" s="183">
        <v>1167736.47</v>
      </c>
      <c r="D16" s="183"/>
      <c r="E16" s="183"/>
      <c r="F16" s="183"/>
    </row>
    <row r="17" spans="1:6">
      <c r="A17" s="5"/>
      <c r="B17" s="91" t="s">
        <v>240</v>
      </c>
      <c r="C17" s="183">
        <v>39343.870000000003</v>
      </c>
      <c r="D17" s="183"/>
      <c r="E17" s="183"/>
      <c r="F17" s="183"/>
    </row>
    <row r="18" spans="1:6">
      <c r="A18" s="2"/>
      <c r="B18" s="162" t="s">
        <v>17</v>
      </c>
      <c r="C18" s="188"/>
      <c r="D18" s="188"/>
      <c r="E18" s="188"/>
      <c r="F18" s="188"/>
    </row>
    <row r="19" spans="1:6">
      <c r="A19" s="5" t="s">
        <v>18</v>
      </c>
      <c r="B19" s="135" t="s">
        <v>19</v>
      </c>
      <c r="C19" s="188"/>
      <c r="D19" s="188">
        <v>429576.29</v>
      </c>
      <c r="E19" s="188"/>
      <c r="F19" s="188"/>
    </row>
    <row r="20" spans="1:6">
      <c r="A20" s="5" t="s">
        <v>20</v>
      </c>
      <c r="B20" s="91" t="s">
        <v>21</v>
      </c>
      <c r="C20" s="188"/>
      <c r="D20" s="188">
        <v>4921.24</v>
      </c>
      <c r="E20" s="188"/>
      <c r="F20" s="188"/>
    </row>
    <row r="21" spans="1:6" ht="40.5" customHeight="1">
      <c r="A21" s="5" t="s">
        <v>22</v>
      </c>
      <c r="B21" s="91" t="s">
        <v>122</v>
      </c>
      <c r="C21" s="188"/>
      <c r="D21" s="188">
        <f>12033.12+44470.24+784346.59</f>
        <v>840849.95</v>
      </c>
      <c r="E21" s="188"/>
      <c r="F21" s="188"/>
    </row>
    <row r="22" spans="1:6" ht="25.5">
      <c r="A22" s="5" t="s">
        <v>25</v>
      </c>
      <c r="B22" s="135" t="s">
        <v>26</v>
      </c>
      <c r="C22" s="188"/>
      <c r="D22" s="188"/>
      <c r="E22" s="188"/>
      <c r="F22" s="188"/>
    </row>
    <row r="23" spans="1:6">
      <c r="A23" s="5" t="s">
        <v>27</v>
      </c>
      <c r="B23" s="135" t="s">
        <v>28</v>
      </c>
      <c r="C23" s="188"/>
      <c r="D23" s="188">
        <v>1301198.3</v>
      </c>
      <c r="E23" s="188"/>
      <c r="F23" s="188"/>
    </row>
    <row r="24" spans="1:6" ht="25.5">
      <c r="A24" s="5" t="s">
        <v>29</v>
      </c>
      <c r="B24" s="91" t="s">
        <v>30</v>
      </c>
      <c r="C24" s="188"/>
      <c r="D24" s="188">
        <v>486549.74</v>
      </c>
      <c r="E24" s="188"/>
      <c r="F24" s="188"/>
    </row>
    <row r="25" spans="1:6" ht="25.5">
      <c r="A25" s="5" t="s">
        <v>31</v>
      </c>
      <c r="B25" s="91" t="s">
        <v>32</v>
      </c>
      <c r="C25" s="188"/>
      <c r="D25" s="188">
        <v>491944.56</v>
      </c>
      <c r="E25" s="188"/>
      <c r="F25" s="188"/>
    </row>
    <row r="26" spans="1:6" ht="38.25">
      <c r="A26" s="5" t="s">
        <v>33</v>
      </c>
      <c r="B26" s="91" t="s">
        <v>230</v>
      </c>
      <c r="C26" s="188"/>
      <c r="D26" s="188">
        <v>67409.2</v>
      </c>
      <c r="E26" s="188"/>
      <c r="F26" s="188"/>
    </row>
    <row r="27" spans="1:6">
      <c r="A27" s="5" t="s">
        <v>35</v>
      </c>
      <c r="B27" s="91" t="s">
        <v>241</v>
      </c>
      <c r="C27" s="188"/>
      <c r="D27" s="188">
        <v>3500</v>
      </c>
      <c r="E27" s="188"/>
      <c r="F27" s="188"/>
    </row>
    <row r="28" spans="1:6">
      <c r="A28" s="5" t="s">
        <v>37</v>
      </c>
      <c r="B28" s="91" t="s">
        <v>34</v>
      </c>
      <c r="C28" s="188"/>
      <c r="D28" s="188">
        <v>204406.8</v>
      </c>
      <c r="E28" s="188"/>
      <c r="F28" s="188"/>
    </row>
    <row r="29" spans="1:6" ht="25.5">
      <c r="A29" s="5" t="s">
        <v>39</v>
      </c>
      <c r="B29" s="91" t="s">
        <v>36</v>
      </c>
      <c r="C29" s="188"/>
      <c r="D29" s="188">
        <v>136271.16</v>
      </c>
      <c r="E29" s="188"/>
      <c r="F29" s="188"/>
    </row>
    <row r="30" spans="1:6" ht="25.5">
      <c r="A30" s="5" t="s">
        <v>41</v>
      </c>
      <c r="B30" s="91" t="s">
        <v>38</v>
      </c>
      <c r="C30" s="188"/>
      <c r="D30" s="188">
        <v>139210.20000000001</v>
      </c>
      <c r="E30" s="188"/>
      <c r="F30" s="188"/>
    </row>
    <row r="31" spans="1:6" ht="25.5">
      <c r="A31" s="5" t="s">
        <v>43</v>
      </c>
      <c r="B31" s="91" t="s">
        <v>112</v>
      </c>
      <c r="C31" s="188"/>
      <c r="D31" s="188">
        <v>74017.2</v>
      </c>
      <c r="E31" s="188"/>
      <c r="F31" s="188"/>
    </row>
    <row r="32" spans="1:6">
      <c r="A32" s="5" t="s">
        <v>45</v>
      </c>
      <c r="B32" s="91" t="s">
        <v>42</v>
      </c>
      <c r="C32" s="183"/>
      <c r="D32" s="194">
        <f>25430.94+215508.46</f>
        <v>240939.4</v>
      </c>
      <c r="E32" s="194"/>
      <c r="F32" s="194"/>
    </row>
    <row r="33" spans="1:6">
      <c r="A33" s="5" t="s">
        <v>47</v>
      </c>
      <c r="B33" s="91" t="s">
        <v>159</v>
      </c>
      <c r="C33" s="188"/>
      <c r="D33" s="188">
        <v>73124.429999999993</v>
      </c>
      <c r="E33" s="188"/>
      <c r="F33" s="188"/>
    </row>
    <row r="34" spans="1:6" ht="25.5">
      <c r="A34" s="5" t="s">
        <v>49</v>
      </c>
      <c r="B34" s="91" t="s">
        <v>54</v>
      </c>
      <c r="C34" s="188"/>
      <c r="D34" s="188"/>
      <c r="E34" s="188"/>
      <c r="F34" s="188"/>
    </row>
    <row r="35" spans="1:6">
      <c r="A35" s="5" t="s">
        <v>51</v>
      </c>
      <c r="B35" s="91" t="s">
        <v>56</v>
      </c>
      <c r="C35" s="188"/>
      <c r="D35" s="188">
        <v>33909.35</v>
      </c>
      <c r="E35" s="188"/>
      <c r="F35" s="188"/>
    </row>
    <row r="36" spans="1:6">
      <c r="A36" s="5" t="s">
        <v>53</v>
      </c>
      <c r="B36" s="91" t="s">
        <v>96</v>
      </c>
      <c r="C36" s="188"/>
      <c r="D36" s="188">
        <v>184650.71</v>
      </c>
      <c r="E36" s="188"/>
      <c r="F36" s="188"/>
    </row>
    <row r="37" spans="1:6">
      <c r="A37" s="5" t="s">
        <v>55</v>
      </c>
      <c r="B37" s="91" t="s">
        <v>113</v>
      </c>
      <c r="C37" s="188"/>
      <c r="D37" s="188">
        <v>177790.06</v>
      </c>
      <c r="E37" s="188"/>
      <c r="F37" s="188"/>
    </row>
    <row r="38" spans="1:6" ht="25.5">
      <c r="A38" s="5" t="s">
        <v>57</v>
      </c>
      <c r="B38" s="90" t="s">
        <v>114</v>
      </c>
      <c r="C38" s="188"/>
      <c r="D38" s="188">
        <v>932100.48</v>
      </c>
      <c r="E38" s="188"/>
      <c r="F38" s="188"/>
    </row>
    <row r="39" spans="1:6">
      <c r="A39" s="5" t="s">
        <v>59</v>
      </c>
      <c r="B39" s="90" t="s">
        <v>60</v>
      </c>
      <c r="C39" s="188"/>
      <c r="D39" s="188">
        <v>1234283</v>
      </c>
      <c r="E39" s="188"/>
      <c r="F39" s="188"/>
    </row>
    <row r="40" spans="1:6">
      <c r="A40" s="5">
        <v>2</v>
      </c>
      <c r="B40" s="236" t="s">
        <v>62</v>
      </c>
      <c r="C40" s="188"/>
      <c r="D40" s="188"/>
      <c r="E40" s="188"/>
      <c r="F40" s="188"/>
    </row>
    <row r="41" spans="1:6">
      <c r="A41" s="5"/>
      <c r="B41" s="91"/>
      <c r="C41" s="188"/>
      <c r="D41" s="188"/>
      <c r="E41" s="188"/>
      <c r="F41" s="188"/>
    </row>
    <row r="42" spans="1:6">
      <c r="A42" s="5" t="s">
        <v>63</v>
      </c>
      <c r="B42" s="91" t="s">
        <v>64</v>
      </c>
      <c r="C42" s="188">
        <v>124889.83</v>
      </c>
      <c r="D42" s="188">
        <v>124889.83</v>
      </c>
      <c r="E42" s="188"/>
      <c r="F42" s="188"/>
    </row>
    <row r="43" spans="1:6">
      <c r="A43" s="5" t="s">
        <v>65</v>
      </c>
      <c r="B43" s="91" t="s">
        <v>66</v>
      </c>
      <c r="C43" s="188">
        <v>1127432.2</v>
      </c>
      <c r="D43" s="188">
        <v>1127430.2</v>
      </c>
      <c r="E43" s="188"/>
      <c r="F43" s="188"/>
    </row>
    <row r="44" spans="1:6">
      <c r="A44" s="5" t="s">
        <v>67</v>
      </c>
      <c r="B44" s="91" t="s">
        <v>68</v>
      </c>
      <c r="C44" s="188"/>
      <c r="D44" s="188"/>
      <c r="E44" s="188"/>
      <c r="F44" s="188"/>
    </row>
    <row r="45" spans="1:6">
      <c r="A45" s="5" t="s">
        <v>69</v>
      </c>
      <c r="B45" s="91" t="s">
        <v>44</v>
      </c>
      <c r="C45" s="188"/>
      <c r="D45" s="188">
        <v>2750</v>
      </c>
      <c r="E45" s="188"/>
      <c r="F45" s="188"/>
    </row>
    <row r="46" spans="1:6">
      <c r="A46" s="5"/>
      <c r="B46" s="91"/>
      <c r="C46" s="183">
        <f>SUM(C42:C45)</f>
        <v>1252322.03</v>
      </c>
      <c r="D46" s="183">
        <f>SUM(D42:D45)</f>
        <v>1255070.03</v>
      </c>
      <c r="E46" s="183"/>
      <c r="F46" s="183">
        <f>SUM(F42:F45)</f>
        <v>0</v>
      </c>
    </row>
    <row r="47" spans="1:6">
      <c r="A47" s="5"/>
      <c r="B47" s="91"/>
      <c r="C47" s="188"/>
      <c r="D47" s="188"/>
      <c r="E47" s="188"/>
      <c r="F47" s="188"/>
    </row>
    <row r="48" spans="1:6">
      <c r="A48" s="5"/>
      <c r="B48" s="91"/>
      <c r="C48" s="188"/>
      <c r="D48" s="188"/>
      <c r="E48" s="188"/>
      <c r="F48" s="183"/>
    </row>
    <row r="49" spans="1:6" ht="13.5" thickBot="1">
      <c r="A49" s="14"/>
      <c r="B49" s="166"/>
      <c r="C49" s="201"/>
      <c r="D49" s="201"/>
      <c r="E49" s="201"/>
      <c r="F49" s="201"/>
    </row>
    <row r="50" spans="1:6" ht="13.5" thickBot="1">
      <c r="A50" s="259"/>
      <c r="B50" s="251"/>
      <c r="C50" s="204"/>
      <c r="D50" s="204"/>
      <c r="E50" s="204"/>
      <c r="F50" s="204"/>
    </row>
    <row r="51" spans="1:6">
      <c r="A51" s="19"/>
      <c r="B51" s="153" t="s">
        <v>71</v>
      </c>
      <c r="C51" s="206"/>
      <c r="D51" s="206"/>
      <c r="E51" s="206"/>
      <c r="F51" s="237"/>
    </row>
    <row r="52" spans="1:6">
      <c r="A52" s="5">
        <v>1</v>
      </c>
      <c r="B52" s="91" t="s">
        <v>72</v>
      </c>
      <c r="C52" s="188">
        <v>37362.959999999999</v>
      </c>
      <c r="D52" s="188">
        <v>595671.71</v>
      </c>
      <c r="E52" s="188"/>
      <c r="F52" s="188"/>
    </row>
    <row r="53" spans="1:6">
      <c r="A53" s="5" t="s">
        <v>61</v>
      </c>
      <c r="B53" s="91" t="s">
        <v>73</v>
      </c>
      <c r="C53" s="188">
        <v>4846053.1399999997</v>
      </c>
      <c r="D53" s="188">
        <v>4946053.1399999997</v>
      </c>
      <c r="E53" s="188"/>
      <c r="F53" s="188"/>
    </row>
    <row r="54" spans="1:6">
      <c r="A54" s="5" t="s">
        <v>74</v>
      </c>
      <c r="B54" s="91" t="s">
        <v>75</v>
      </c>
      <c r="C54" s="188">
        <v>277279.65999999997</v>
      </c>
      <c r="D54" s="188">
        <v>660734.9</v>
      </c>
      <c r="E54" s="188"/>
      <c r="F54" s="188"/>
    </row>
    <row r="55" spans="1:6">
      <c r="A55" s="5" t="s">
        <v>76</v>
      </c>
      <c r="B55" s="91" t="s">
        <v>77</v>
      </c>
      <c r="C55" s="188">
        <v>614296.61</v>
      </c>
      <c r="D55" s="188">
        <v>865843.35</v>
      </c>
      <c r="E55" s="188"/>
      <c r="F55" s="188"/>
    </row>
    <row r="56" spans="1:6">
      <c r="A56" s="5"/>
      <c r="B56" s="91"/>
      <c r="C56" s="183">
        <f>SUM(C52:C55)</f>
        <v>5774992.3700000001</v>
      </c>
      <c r="D56" s="183">
        <f>SUM(D52:D55)</f>
        <v>7068303.0999999996</v>
      </c>
      <c r="E56" s="183"/>
      <c r="F56" s="183">
        <f>SUM(F52:F55)</f>
        <v>0</v>
      </c>
    </row>
    <row r="57" spans="1:6">
      <c r="A57" s="23"/>
      <c r="B57" s="170"/>
      <c r="C57" s="211"/>
      <c r="D57" s="211"/>
      <c r="E57" s="211"/>
      <c r="F57" s="211"/>
    </row>
    <row r="58" spans="1:6" ht="13.5" thickBot="1">
      <c r="A58" s="14"/>
      <c r="B58" s="166"/>
      <c r="C58" s="214">
        <f>C15+C16+C46+C56</f>
        <v>12958676.09</v>
      </c>
      <c r="D58" s="214">
        <f>D15+D16+D46+D56</f>
        <v>15380025.199999999</v>
      </c>
      <c r="E58" s="214">
        <v>9847173.4299999997</v>
      </c>
      <c r="F58" s="214">
        <v>3111502.66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161" t="s">
        <v>242</v>
      </c>
      <c r="C62" s="251"/>
      <c r="D62" s="251"/>
      <c r="E62" s="251"/>
      <c r="F62" s="251"/>
    </row>
    <row r="63" spans="1:6">
      <c r="B63" s="161" t="s">
        <v>243</v>
      </c>
      <c r="C63" s="251"/>
      <c r="D63" s="251"/>
      <c r="E63" s="251"/>
      <c r="F63" s="251"/>
    </row>
  </sheetData>
  <mergeCells count="14">
    <mergeCell ref="A1:F1"/>
    <mergeCell ref="A2:F2"/>
    <mergeCell ref="A3:F3"/>
    <mergeCell ref="A4:F4"/>
    <mergeCell ref="A8:F8"/>
    <mergeCell ref="B6:E6"/>
    <mergeCell ref="H12:H13"/>
    <mergeCell ref="D12:D13"/>
    <mergeCell ref="C12:C13"/>
    <mergeCell ref="A10:F10"/>
    <mergeCell ref="A11:F11"/>
    <mergeCell ref="A12:A13"/>
    <mergeCell ref="B12:B13"/>
    <mergeCell ref="F12:F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2"/>
  <sheetViews>
    <sheetView workbookViewId="0">
      <selection sqref="A1:F6"/>
    </sheetView>
  </sheetViews>
  <sheetFormatPr defaultRowHeight="12.75"/>
  <cols>
    <col min="1" max="1" width="7" customWidth="1"/>
    <col min="2" max="2" width="31.28515625" style="133" customWidth="1"/>
    <col min="3" max="3" width="16.28515625" style="133" customWidth="1"/>
    <col min="4" max="4" width="16.5703125" style="133" customWidth="1"/>
    <col min="5" max="5" width="15.28515625" style="133" customWidth="1"/>
    <col min="6" max="6" width="15.28515625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303" t="s">
        <v>232</v>
      </c>
      <c r="B4" s="304"/>
      <c r="C4" s="304"/>
      <c r="D4" s="304"/>
      <c r="E4" s="304"/>
      <c r="F4" s="304"/>
    </row>
    <row r="5" spans="1:6">
      <c r="A5" s="252"/>
      <c r="B5" s="251"/>
      <c r="C5" s="251"/>
      <c r="D5" s="251"/>
      <c r="E5" s="251"/>
      <c r="F5" s="251"/>
    </row>
    <row r="6" spans="1:6" ht="12.75" customHeight="1">
      <c r="B6" s="268" t="s">
        <v>4</v>
      </c>
      <c r="C6" s="268"/>
      <c r="D6" s="268"/>
      <c r="E6" s="268"/>
      <c r="F6" s="246"/>
    </row>
    <row r="7" spans="1:6">
      <c r="B7" s="246"/>
      <c r="C7" s="246"/>
      <c r="D7" s="246"/>
      <c r="E7" s="246"/>
      <c r="F7" s="253"/>
    </row>
    <row r="8" spans="1:6">
      <c r="A8" s="268" t="s">
        <v>244</v>
      </c>
      <c r="B8" s="289"/>
      <c r="C8" s="289"/>
      <c r="D8" s="289"/>
      <c r="E8" s="289"/>
      <c r="F8" s="289"/>
    </row>
    <row r="9" spans="1:6">
      <c r="B9" s="246"/>
      <c r="C9" s="246"/>
      <c r="D9" s="246"/>
      <c r="E9" s="246"/>
      <c r="F9" s="253"/>
    </row>
    <row r="10" spans="1:6">
      <c r="A10" s="268" t="s">
        <v>245</v>
      </c>
      <c r="B10" s="289"/>
      <c r="C10" s="289"/>
      <c r="D10" s="289"/>
      <c r="E10" s="289"/>
      <c r="F10" s="289"/>
    </row>
    <row r="11" spans="1:6" ht="13.5" thickBot="1">
      <c r="A11" s="268" t="s">
        <v>246</v>
      </c>
      <c r="B11" s="289"/>
      <c r="C11" s="289"/>
      <c r="D11" s="289"/>
      <c r="E11" s="289"/>
      <c r="F11" s="289"/>
    </row>
    <row r="12" spans="1:6" ht="12.75" customHeight="1">
      <c r="A12" s="290" t="s">
        <v>119</v>
      </c>
      <c r="B12" s="291" t="s">
        <v>120</v>
      </c>
      <c r="C12" s="290" t="s">
        <v>121</v>
      </c>
      <c r="D12" s="283" t="s">
        <v>11</v>
      </c>
      <c r="E12" s="309" t="s">
        <v>13</v>
      </c>
      <c r="F12" s="285" t="s">
        <v>133</v>
      </c>
    </row>
    <row r="13" spans="1:6" ht="28.5" customHeight="1" thickBot="1">
      <c r="A13" s="279"/>
      <c r="B13" s="281"/>
      <c r="C13" s="292"/>
      <c r="D13" s="284"/>
      <c r="E13" s="265"/>
      <c r="F13" s="286"/>
    </row>
    <row r="14" spans="1:6">
      <c r="A14" s="52"/>
      <c r="B14" s="178"/>
      <c r="C14" s="179"/>
      <c r="D14" s="180"/>
      <c r="E14" s="181"/>
      <c r="F14" s="123"/>
    </row>
    <row r="15" spans="1:6" ht="25.5">
      <c r="A15" s="73">
        <v>1</v>
      </c>
      <c r="B15" s="90" t="s">
        <v>14</v>
      </c>
      <c r="C15" s="183">
        <v>5948536.79</v>
      </c>
      <c r="D15" s="184">
        <f>SUM(D19:D37)</f>
        <v>7329979.8300000001</v>
      </c>
      <c r="E15" s="185"/>
      <c r="F15" s="100"/>
    </row>
    <row r="16" spans="1:6">
      <c r="A16" s="73"/>
      <c r="B16" s="90" t="s">
        <v>15</v>
      </c>
      <c r="C16" s="183">
        <v>1433226.23</v>
      </c>
      <c r="D16" s="184"/>
      <c r="E16" s="185"/>
      <c r="F16" s="100"/>
    </row>
    <row r="17" spans="1:6">
      <c r="A17" s="73"/>
      <c r="B17" s="90" t="s">
        <v>247</v>
      </c>
      <c r="C17" s="183">
        <v>35052.519999999997</v>
      </c>
      <c r="D17" s="184"/>
      <c r="E17" s="185"/>
      <c r="F17" s="100"/>
    </row>
    <row r="18" spans="1:6" ht="25.5">
      <c r="A18" s="49"/>
      <c r="B18" s="187" t="s">
        <v>17</v>
      </c>
      <c r="C18" s="188"/>
      <c r="D18" s="189"/>
      <c r="E18" s="181"/>
      <c r="F18" s="99"/>
    </row>
    <row r="19" spans="1:6">
      <c r="A19" s="73" t="s">
        <v>18</v>
      </c>
      <c r="B19" s="135" t="s">
        <v>19</v>
      </c>
      <c r="C19" s="188"/>
      <c r="D19" s="189">
        <f>111525.43+972033.93</f>
        <v>1083559.3600000001</v>
      </c>
      <c r="E19" s="181"/>
      <c r="F19" s="99"/>
    </row>
    <row r="20" spans="1:6">
      <c r="A20" s="73" t="s">
        <v>20</v>
      </c>
      <c r="B20" s="90" t="s">
        <v>21</v>
      </c>
      <c r="C20" s="188"/>
      <c r="D20" s="189"/>
      <c r="E20" s="181"/>
      <c r="F20" s="99"/>
    </row>
    <row r="21" spans="1:6" ht="89.25">
      <c r="A21" s="73" t="s">
        <v>22</v>
      </c>
      <c r="B21" s="95" t="s">
        <v>225</v>
      </c>
      <c r="C21" s="188"/>
      <c r="D21" s="189">
        <f>13537.26+70560+68885.38+982209.07</f>
        <v>1135191.71</v>
      </c>
      <c r="E21" s="181"/>
      <c r="F21" s="99"/>
    </row>
    <row r="22" spans="1:6" ht="25.5">
      <c r="A22" s="73" t="s">
        <v>25</v>
      </c>
      <c r="B22" s="135" t="s">
        <v>26</v>
      </c>
      <c r="C22" s="188"/>
      <c r="D22" s="189"/>
      <c r="E22" s="181"/>
      <c r="F22" s="99"/>
    </row>
    <row r="23" spans="1:6">
      <c r="A23" s="73" t="s">
        <v>27</v>
      </c>
      <c r="B23" s="135" t="s">
        <v>28</v>
      </c>
      <c r="C23" s="188"/>
      <c r="D23" s="189">
        <v>1379728.02</v>
      </c>
      <c r="E23" s="181"/>
      <c r="F23" s="99"/>
    </row>
    <row r="24" spans="1:6" ht="25.5">
      <c r="A24" s="73" t="s">
        <v>29</v>
      </c>
      <c r="B24" s="90" t="s">
        <v>30</v>
      </c>
      <c r="C24" s="188"/>
      <c r="D24" s="189">
        <v>364911.96</v>
      </c>
      <c r="E24" s="181"/>
      <c r="F24" s="99"/>
    </row>
    <row r="25" spans="1:6" ht="25.5">
      <c r="A25" s="73" t="s">
        <v>31</v>
      </c>
      <c r="B25" s="90" t="s">
        <v>32</v>
      </c>
      <c r="C25" s="188"/>
      <c r="D25" s="189">
        <v>369777.6</v>
      </c>
      <c r="E25" s="181"/>
      <c r="F25" s="99"/>
    </row>
    <row r="26" spans="1:6" ht="25.5">
      <c r="A26" s="73" t="s">
        <v>33</v>
      </c>
      <c r="B26" s="90" t="s">
        <v>34</v>
      </c>
      <c r="C26" s="188"/>
      <c r="D26" s="189">
        <v>153482.34</v>
      </c>
      <c r="E26" s="181"/>
      <c r="F26" s="99"/>
    </row>
    <row r="27" spans="1:6" ht="25.5">
      <c r="A27" s="73" t="s">
        <v>35</v>
      </c>
      <c r="B27" s="90" t="s">
        <v>36</v>
      </c>
      <c r="C27" s="188"/>
      <c r="D27" s="189">
        <v>88093.22</v>
      </c>
      <c r="E27" s="181"/>
      <c r="F27" s="99"/>
    </row>
    <row r="28" spans="1:6" ht="25.5">
      <c r="A28" s="73" t="s">
        <v>37</v>
      </c>
      <c r="B28" s="90" t="s">
        <v>38</v>
      </c>
      <c r="C28" s="188"/>
      <c r="D28" s="189">
        <v>131186.44</v>
      </c>
      <c r="E28" s="181"/>
      <c r="F28" s="99"/>
    </row>
    <row r="29" spans="1:6" ht="25.5">
      <c r="A29" s="73" t="s">
        <v>39</v>
      </c>
      <c r="B29" s="90" t="s">
        <v>112</v>
      </c>
      <c r="C29" s="188"/>
      <c r="D29" s="189">
        <f>440+67118.64</f>
        <v>67558.64</v>
      </c>
      <c r="E29" s="181"/>
      <c r="F29" s="99"/>
    </row>
    <row r="30" spans="1:6">
      <c r="A30" s="73" t="s">
        <v>41</v>
      </c>
      <c r="B30" s="90" t="s">
        <v>42</v>
      </c>
      <c r="C30" s="183"/>
      <c r="D30" s="195">
        <f>25430.94+215508.45</f>
        <v>240939.39</v>
      </c>
      <c r="E30" s="196"/>
      <c r="F30" s="124"/>
    </row>
    <row r="31" spans="1:6">
      <c r="A31" s="73" t="s">
        <v>43</v>
      </c>
      <c r="B31" s="90" t="s">
        <v>159</v>
      </c>
      <c r="C31" s="188"/>
      <c r="D31" s="189">
        <v>213514.63</v>
      </c>
      <c r="E31" s="181"/>
      <c r="F31" s="99"/>
    </row>
    <row r="32" spans="1:6" ht="25.5">
      <c r="A32" s="73" t="s">
        <v>45</v>
      </c>
      <c r="B32" s="90" t="s">
        <v>54</v>
      </c>
      <c r="C32" s="188"/>
      <c r="D32" s="189"/>
      <c r="E32" s="181"/>
      <c r="F32" s="99"/>
    </row>
    <row r="33" spans="1:6">
      <c r="A33" s="73" t="s">
        <v>47</v>
      </c>
      <c r="B33" s="90" t="s">
        <v>56</v>
      </c>
      <c r="C33" s="188"/>
      <c r="D33" s="189">
        <v>25236.880000000001</v>
      </c>
      <c r="E33" s="181"/>
      <c r="F33" s="99"/>
    </row>
    <row r="34" spans="1:6">
      <c r="A34" s="73" t="s">
        <v>49</v>
      </c>
      <c r="B34" s="90" t="s">
        <v>96</v>
      </c>
      <c r="C34" s="188"/>
      <c r="D34" s="189">
        <v>137425.46</v>
      </c>
      <c r="E34" s="181"/>
      <c r="F34" s="99"/>
    </row>
    <row r="35" spans="1:6">
      <c r="A35" s="73" t="s">
        <v>51</v>
      </c>
      <c r="B35" s="90" t="s">
        <v>113</v>
      </c>
      <c r="C35" s="188"/>
      <c r="D35" s="189">
        <v>132319.45000000001</v>
      </c>
      <c r="E35" s="181"/>
      <c r="F35" s="99"/>
    </row>
    <row r="36" spans="1:6" ht="25.5">
      <c r="A36" s="73" t="s">
        <v>53</v>
      </c>
      <c r="B36" s="90" t="s">
        <v>216</v>
      </c>
      <c r="C36" s="188"/>
      <c r="D36" s="189">
        <v>867139.48</v>
      </c>
      <c r="E36" s="181"/>
      <c r="F36" s="99"/>
    </row>
    <row r="37" spans="1:6">
      <c r="A37" s="73" t="s">
        <v>55</v>
      </c>
      <c r="B37" s="90" t="s">
        <v>60</v>
      </c>
      <c r="C37" s="188"/>
      <c r="D37" s="189">
        <v>939915.25</v>
      </c>
      <c r="E37" s="181"/>
      <c r="F37" s="99"/>
    </row>
    <row r="38" spans="1:6">
      <c r="A38" s="73" t="s">
        <v>61</v>
      </c>
      <c r="B38" s="198" t="s">
        <v>62</v>
      </c>
      <c r="C38" s="188"/>
      <c r="D38" s="189"/>
      <c r="E38" s="181"/>
      <c r="F38" s="99"/>
    </row>
    <row r="39" spans="1:6">
      <c r="A39" s="73"/>
      <c r="B39" s="90"/>
      <c r="C39" s="188"/>
      <c r="D39" s="189"/>
      <c r="E39" s="181"/>
      <c r="F39" s="99"/>
    </row>
    <row r="40" spans="1:6">
      <c r="A40" s="73" t="s">
        <v>63</v>
      </c>
      <c r="B40" s="90" t="s">
        <v>64</v>
      </c>
      <c r="C40" s="188">
        <v>715254.24</v>
      </c>
      <c r="D40" s="189">
        <v>715254.24</v>
      </c>
      <c r="E40" s="181"/>
      <c r="F40" s="99"/>
    </row>
    <row r="41" spans="1:6">
      <c r="A41" s="73" t="s">
        <v>65</v>
      </c>
      <c r="B41" s="90" t="s">
        <v>66</v>
      </c>
      <c r="C41" s="188">
        <v>711016.95</v>
      </c>
      <c r="D41" s="189">
        <v>809211.36</v>
      </c>
      <c r="E41" s="181"/>
      <c r="F41" s="99"/>
    </row>
    <row r="42" spans="1:6">
      <c r="A42" s="73" t="s">
        <v>67</v>
      </c>
      <c r="B42" s="90" t="s">
        <v>68</v>
      </c>
      <c r="C42" s="188"/>
      <c r="D42" s="189"/>
      <c r="E42" s="181"/>
      <c r="F42" s="99"/>
    </row>
    <row r="43" spans="1:6">
      <c r="A43" s="96" t="s">
        <v>69</v>
      </c>
      <c r="B43" s="95" t="s">
        <v>44</v>
      </c>
      <c r="C43" s="188"/>
      <c r="D43" s="189">
        <v>2750</v>
      </c>
      <c r="E43" s="181"/>
      <c r="F43" s="99"/>
    </row>
    <row r="44" spans="1:6">
      <c r="A44" s="73"/>
      <c r="B44" s="90"/>
      <c r="C44" s="188"/>
      <c r="D44" s="189"/>
      <c r="E44" s="181"/>
      <c r="F44" s="99"/>
    </row>
    <row r="45" spans="1:6">
      <c r="A45" s="73"/>
      <c r="B45" s="90"/>
      <c r="C45" s="183">
        <f>SUM(C40:C43)</f>
        <v>1426271.19</v>
      </c>
      <c r="D45" s="199">
        <f>SUM(D40:D43)</f>
        <v>1527215.6</v>
      </c>
      <c r="E45" s="185"/>
      <c r="F45" s="100">
        <f>SUM(F40:F44)</f>
        <v>0</v>
      </c>
    </row>
    <row r="46" spans="1:6">
      <c r="A46" s="73"/>
      <c r="B46" s="90"/>
      <c r="C46" s="188"/>
      <c r="D46" s="189"/>
      <c r="E46" s="181"/>
      <c r="F46" s="99"/>
    </row>
    <row r="47" spans="1:6">
      <c r="A47" s="73"/>
      <c r="B47" s="90"/>
      <c r="C47" s="188"/>
      <c r="D47" s="189"/>
      <c r="E47" s="181"/>
      <c r="F47" s="100"/>
    </row>
    <row r="48" spans="1:6" ht="13.5" thickBot="1">
      <c r="A48" s="74"/>
      <c r="B48" s="200"/>
      <c r="C48" s="201"/>
      <c r="D48" s="202"/>
      <c r="E48" s="181"/>
      <c r="F48" s="125"/>
    </row>
    <row r="49" spans="1:6" ht="13.5" thickBot="1">
      <c r="A49" s="259"/>
      <c r="B49" s="251"/>
      <c r="C49" s="204"/>
      <c r="D49" s="204"/>
      <c r="E49" s="181"/>
      <c r="F49" s="57"/>
    </row>
    <row r="50" spans="1:6">
      <c r="A50" s="75"/>
      <c r="B50" s="205" t="s">
        <v>71</v>
      </c>
      <c r="C50" s="206"/>
      <c r="D50" s="232"/>
      <c r="E50" s="208"/>
      <c r="F50" s="98"/>
    </row>
    <row r="51" spans="1:6">
      <c r="A51" s="73">
        <v>1</v>
      </c>
      <c r="B51" s="90" t="s">
        <v>72</v>
      </c>
      <c r="C51" s="188">
        <v>50935.81</v>
      </c>
      <c r="D51" s="226">
        <v>50935.81</v>
      </c>
      <c r="E51" s="181"/>
      <c r="F51" s="99"/>
    </row>
    <row r="52" spans="1:6">
      <c r="A52" s="73" t="s">
        <v>61</v>
      </c>
      <c r="B52" s="90" t="s">
        <v>73</v>
      </c>
      <c r="C52" s="188">
        <v>3921741.9</v>
      </c>
      <c r="D52" s="226">
        <v>3921909.66</v>
      </c>
      <c r="E52" s="181"/>
      <c r="F52" s="99"/>
    </row>
    <row r="53" spans="1:6">
      <c r="A53" s="73" t="s">
        <v>74</v>
      </c>
      <c r="B53" s="90" t="s">
        <v>75</v>
      </c>
      <c r="C53" s="188">
        <v>111964</v>
      </c>
      <c r="D53" s="226">
        <f>14689.97+114692.21</f>
        <v>129382.18000000001</v>
      </c>
      <c r="E53" s="181"/>
      <c r="F53" s="99"/>
    </row>
    <row r="54" spans="1:6">
      <c r="A54" s="73" t="s">
        <v>76</v>
      </c>
      <c r="B54" s="90" t="s">
        <v>77</v>
      </c>
      <c r="C54" s="188">
        <v>251694.92</v>
      </c>
      <c r="D54" s="226">
        <f>14145.68+136149.83</f>
        <v>150295.50999999998</v>
      </c>
      <c r="E54" s="181"/>
      <c r="F54" s="99"/>
    </row>
    <row r="55" spans="1:6">
      <c r="A55" s="73"/>
      <c r="B55" s="90"/>
      <c r="C55" s="183">
        <f>SUM(C51:C54)</f>
        <v>4336336.63</v>
      </c>
      <c r="D55" s="199">
        <f>SUM(D51:D54)</f>
        <v>4252523.16</v>
      </c>
      <c r="E55" s="185"/>
      <c r="F55" s="100">
        <f>SUM(F51:F54)</f>
        <v>0</v>
      </c>
    </row>
    <row r="56" spans="1:6">
      <c r="A56" s="76"/>
      <c r="B56" s="210"/>
      <c r="C56" s="211"/>
      <c r="D56" s="234"/>
      <c r="E56" s="185"/>
      <c r="F56" s="101"/>
    </row>
    <row r="57" spans="1:6" ht="13.5" thickBot="1">
      <c r="A57" s="74"/>
      <c r="B57" s="200"/>
      <c r="C57" s="214">
        <f>C15+C16+C45+C55</f>
        <v>13144370.84</v>
      </c>
      <c r="D57" s="215">
        <f>D15+D16+D45+D55</f>
        <v>13109718.59</v>
      </c>
      <c r="E57" s="185">
        <v>9955926.0600000005</v>
      </c>
      <c r="F57" s="102">
        <v>3188444.78</v>
      </c>
    </row>
    <row r="59" spans="1:6">
      <c r="B59" s="251" t="s">
        <v>78</v>
      </c>
      <c r="C59" s="251"/>
      <c r="D59" s="251"/>
      <c r="E59" s="251"/>
    </row>
    <row r="61" spans="1:6">
      <c r="B61" s="251" t="s">
        <v>248</v>
      </c>
      <c r="C61" s="251"/>
      <c r="D61" s="251"/>
      <c r="E61" s="251"/>
    </row>
    <row r="62" spans="1:6">
      <c r="B62" s="251" t="s">
        <v>249</v>
      </c>
      <c r="C62" s="251"/>
      <c r="D62" s="251"/>
      <c r="E62" s="251"/>
    </row>
  </sheetData>
  <mergeCells count="14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  <mergeCell ref="E12:E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2"/>
  <sheetViews>
    <sheetView workbookViewId="0">
      <selection sqref="A1:F6"/>
    </sheetView>
  </sheetViews>
  <sheetFormatPr defaultRowHeight="12.75"/>
  <cols>
    <col min="2" max="2" width="29" style="133" customWidth="1"/>
    <col min="3" max="3" width="13.140625" style="133" bestFit="1" customWidth="1"/>
    <col min="4" max="4" width="15.7109375" style="133" customWidth="1"/>
    <col min="5" max="5" width="14.7109375" style="133" customWidth="1"/>
    <col min="6" max="6" width="14.140625" style="133" customWidth="1"/>
  </cols>
  <sheetData>
    <row r="1" spans="1:7" ht="12.75" customHeight="1">
      <c r="A1" s="268" t="s">
        <v>0</v>
      </c>
      <c r="B1" s="272"/>
      <c r="C1" s="272"/>
      <c r="D1" s="272"/>
      <c r="E1" s="272"/>
      <c r="F1" s="272"/>
      <c r="G1" s="253"/>
    </row>
    <row r="2" spans="1:7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7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7" ht="12.75" customHeight="1">
      <c r="A4" s="303" t="s">
        <v>232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 ht="12.75" customHeight="1">
      <c r="B6" s="268" t="s">
        <v>4</v>
      </c>
      <c r="C6" s="268"/>
      <c r="D6" s="268"/>
      <c r="E6" s="268"/>
      <c r="F6" s="246"/>
      <c r="G6" s="253"/>
    </row>
    <row r="7" spans="1:7">
      <c r="B7" s="246"/>
      <c r="C7" s="246"/>
      <c r="D7" s="246"/>
      <c r="E7" s="246"/>
      <c r="F7" s="246"/>
      <c r="G7" s="253"/>
    </row>
    <row r="8" spans="1:7">
      <c r="A8" s="268" t="s">
        <v>250</v>
      </c>
      <c r="B8" s="277"/>
      <c r="C8" s="277"/>
      <c r="D8" s="277"/>
      <c r="E8" s="277"/>
      <c r="F8" s="277"/>
      <c r="G8" s="253"/>
    </row>
    <row r="9" spans="1:7">
      <c r="B9" s="246"/>
      <c r="C9" s="246"/>
      <c r="D9" s="246"/>
      <c r="E9" s="246"/>
      <c r="F9" s="246"/>
      <c r="G9" s="253"/>
    </row>
    <row r="10" spans="1:7">
      <c r="A10" s="268" t="s">
        <v>251</v>
      </c>
      <c r="B10" s="277"/>
      <c r="C10" s="277"/>
      <c r="D10" s="277"/>
      <c r="E10" s="277"/>
      <c r="F10" s="277"/>
      <c r="G10" s="253"/>
    </row>
    <row r="11" spans="1:7" ht="13.5" thickBot="1">
      <c r="A11" s="275" t="s">
        <v>252</v>
      </c>
      <c r="B11" s="277"/>
      <c r="C11" s="277"/>
      <c r="D11" s="277"/>
      <c r="E11" s="277"/>
      <c r="F11" s="277"/>
      <c r="G11" s="1"/>
    </row>
    <row r="12" spans="1:7" ht="25.5" customHeight="1">
      <c r="A12" s="310" t="s">
        <v>119</v>
      </c>
      <c r="B12" s="311" t="s">
        <v>120</v>
      </c>
      <c r="C12" s="290" t="s">
        <v>85</v>
      </c>
      <c r="D12" s="280" t="s">
        <v>11</v>
      </c>
      <c r="E12" s="258" t="s">
        <v>86</v>
      </c>
      <c r="F12" s="285" t="s">
        <v>12</v>
      </c>
    </row>
    <row r="13" spans="1:7" ht="13.5" thickBot="1">
      <c r="A13" s="306"/>
      <c r="B13" s="308"/>
      <c r="C13" s="292"/>
      <c r="D13" s="281"/>
      <c r="E13" s="258" t="s">
        <v>87</v>
      </c>
      <c r="F13" s="286"/>
    </row>
    <row r="14" spans="1:7">
      <c r="A14" s="51"/>
      <c r="B14" s="235"/>
      <c r="C14" s="179"/>
      <c r="D14" s="180"/>
      <c r="E14" s="181"/>
      <c r="F14" s="182"/>
    </row>
    <row r="15" spans="1:7" ht="25.5">
      <c r="A15" s="5">
        <v>1</v>
      </c>
      <c r="B15" s="91" t="s">
        <v>14</v>
      </c>
      <c r="C15" s="183">
        <v>583498.88</v>
      </c>
      <c r="D15" s="184">
        <f>SUM(D19:D37)</f>
        <v>769507.76</v>
      </c>
      <c r="E15" s="185"/>
      <c r="F15" s="186"/>
    </row>
    <row r="16" spans="1:7">
      <c r="A16" s="5"/>
      <c r="B16" s="91" t="s">
        <v>15</v>
      </c>
      <c r="C16" s="183">
        <v>140586.82999999999</v>
      </c>
      <c r="D16" s="184"/>
      <c r="E16" s="185"/>
      <c r="F16" s="186"/>
    </row>
    <row r="17" spans="1:6">
      <c r="A17" s="5"/>
      <c r="B17" s="90" t="s">
        <v>247</v>
      </c>
      <c r="C17" s="183"/>
      <c r="D17" s="184"/>
      <c r="E17" s="185"/>
      <c r="F17" s="186"/>
    </row>
    <row r="18" spans="1:6" ht="25.5">
      <c r="A18" s="2"/>
      <c r="B18" s="162" t="s">
        <v>17</v>
      </c>
      <c r="C18" s="188"/>
      <c r="D18" s="189"/>
      <c r="E18" s="181"/>
      <c r="F18" s="190"/>
    </row>
    <row r="19" spans="1:6">
      <c r="A19" s="5" t="s">
        <v>18</v>
      </c>
      <c r="B19" s="135" t="s">
        <v>19</v>
      </c>
      <c r="C19" s="188"/>
      <c r="D19" s="189">
        <v>47034.03</v>
      </c>
      <c r="E19" s="181"/>
      <c r="F19" s="190"/>
    </row>
    <row r="20" spans="1:6">
      <c r="A20" s="5" t="s">
        <v>20</v>
      </c>
      <c r="B20" s="91" t="s">
        <v>21</v>
      </c>
      <c r="C20" s="188"/>
      <c r="D20" s="189"/>
      <c r="E20" s="181"/>
      <c r="F20" s="190"/>
    </row>
    <row r="21" spans="1:6" ht="89.25">
      <c r="A21" s="5" t="s">
        <v>22</v>
      </c>
      <c r="B21" s="103" t="s">
        <v>122</v>
      </c>
      <c r="C21" s="188"/>
      <c r="D21" s="189">
        <f>5298.04+183140.21</f>
        <v>188438.25</v>
      </c>
      <c r="E21" s="181"/>
      <c r="F21" s="190"/>
    </row>
    <row r="22" spans="1:6" ht="25.5">
      <c r="A22" s="5" t="s">
        <v>25</v>
      </c>
      <c r="B22" s="135" t="s">
        <v>26</v>
      </c>
      <c r="C22" s="188"/>
      <c r="D22" s="189"/>
      <c r="E22" s="181"/>
      <c r="F22" s="190"/>
    </row>
    <row r="23" spans="1:6">
      <c r="A23" s="5" t="s">
        <v>27</v>
      </c>
      <c r="B23" s="135" t="s">
        <v>28</v>
      </c>
      <c r="C23" s="188"/>
      <c r="D23" s="189">
        <v>129716.03</v>
      </c>
      <c r="E23" s="181"/>
      <c r="F23" s="190"/>
    </row>
    <row r="24" spans="1:6" ht="25.5">
      <c r="A24" s="5" t="s">
        <v>29</v>
      </c>
      <c r="B24" s="91" t="s">
        <v>30</v>
      </c>
      <c r="C24" s="188"/>
      <c r="D24" s="189">
        <v>61178.13</v>
      </c>
      <c r="E24" s="181"/>
      <c r="F24" s="190"/>
    </row>
    <row r="25" spans="1:6" ht="25.5">
      <c r="A25" s="5" t="s">
        <v>31</v>
      </c>
      <c r="B25" s="91" t="s">
        <v>32</v>
      </c>
      <c r="C25" s="188"/>
      <c r="D25" s="189">
        <v>10161.01</v>
      </c>
      <c r="E25" s="181"/>
      <c r="F25" s="190"/>
    </row>
    <row r="26" spans="1:6" ht="38.25">
      <c r="A26" s="5" t="s">
        <v>33</v>
      </c>
      <c r="B26" s="103" t="s">
        <v>253</v>
      </c>
      <c r="C26" s="188"/>
      <c r="D26" s="189">
        <v>56703.11</v>
      </c>
      <c r="E26" s="181"/>
      <c r="F26" s="190"/>
    </row>
    <row r="27" spans="1:6" ht="25.5">
      <c r="A27" s="5" t="s">
        <v>35</v>
      </c>
      <c r="B27" s="91" t="s">
        <v>36</v>
      </c>
      <c r="C27" s="188"/>
      <c r="D27" s="189"/>
      <c r="E27" s="181"/>
      <c r="F27" s="190"/>
    </row>
    <row r="28" spans="1:6" ht="38.25">
      <c r="A28" s="5" t="s">
        <v>37</v>
      </c>
      <c r="B28" s="91" t="s">
        <v>38</v>
      </c>
      <c r="C28" s="188"/>
      <c r="D28" s="189">
        <v>60339</v>
      </c>
      <c r="E28" s="181"/>
      <c r="F28" s="190"/>
    </row>
    <row r="29" spans="1:6" ht="25.5">
      <c r="A29" s="5" t="s">
        <v>39</v>
      </c>
      <c r="B29" s="91" t="s">
        <v>112</v>
      </c>
      <c r="C29" s="188"/>
      <c r="D29" s="189"/>
      <c r="E29" s="181"/>
      <c r="F29" s="190"/>
    </row>
    <row r="30" spans="1:6" ht="25.5">
      <c r="A30" s="5" t="s">
        <v>41</v>
      </c>
      <c r="B30" s="91" t="s">
        <v>42</v>
      </c>
      <c r="C30" s="183"/>
      <c r="D30" s="195"/>
      <c r="E30" s="196"/>
      <c r="F30" s="197"/>
    </row>
    <row r="31" spans="1:6">
      <c r="A31" s="5" t="s">
        <v>43</v>
      </c>
      <c r="B31" s="91" t="s">
        <v>159</v>
      </c>
      <c r="C31" s="188"/>
      <c r="D31" s="189">
        <v>3248.92</v>
      </c>
      <c r="E31" s="181"/>
      <c r="F31" s="190"/>
    </row>
    <row r="32" spans="1:6" ht="25.5">
      <c r="A32" s="5" t="s">
        <v>45</v>
      </c>
      <c r="B32" s="91" t="s">
        <v>54</v>
      </c>
      <c r="C32" s="188"/>
      <c r="D32" s="189"/>
      <c r="E32" s="181"/>
      <c r="F32" s="190"/>
    </row>
    <row r="33" spans="1:6">
      <c r="A33" s="5" t="s">
        <v>47</v>
      </c>
      <c r="B33" s="91" t="s">
        <v>56</v>
      </c>
      <c r="C33" s="188"/>
      <c r="D33" s="189">
        <v>1704.14</v>
      </c>
      <c r="E33" s="181"/>
      <c r="F33" s="190"/>
    </row>
    <row r="34" spans="1:6">
      <c r="A34" s="5" t="s">
        <v>49</v>
      </c>
      <c r="B34" s="91" t="s">
        <v>96</v>
      </c>
      <c r="C34" s="188"/>
      <c r="D34" s="189">
        <v>9616.24</v>
      </c>
      <c r="E34" s="181"/>
      <c r="F34" s="190"/>
    </row>
    <row r="35" spans="1:6">
      <c r="A35" s="5" t="s">
        <v>51</v>
      </c>
      <c r="B35" s="91" t="s">
        <v>113</v>
      </c>
      <c r="C35" s="188"/>
      <c r="D35" s="189">
        <v>9251.07</v>
      </c>
      <c r="E35" s="181"/>
      <c r="F35" s="190"/>
    </row>
    <row r="36" spans="1:6" ht="25.5">
      <c r="A36" s="5" t="s">
        <v>53</v>
      </c>
      <c r="B36" s="90" t="s">
        <v>114</v>
      </c>
      <c r="C36" s="188"/>
      <c r="D36" s="189">
        <v>48689.83</v>
      </c>
      <c r="E36" s="181"/>
      <c r="F36" s="190"/>
    </row>
    <row r="37" spans="1:6">
      <c r="A37" s="5" t="s">
        <v>55</v>
      </c>
      <c r="B37" s="90" t="s">
        <v>60</v>
      </c>
      <c r="C37" s="188"/>
      <c r="D37" s="189">
        <v>143428</v>
      </c>
      <c r="E37" s="181"/>
      <c r="F37" s="190"/>
    </row>
    <row r="38" spans="1:6">
      <c r="A38" s="5" t="s">
        <v>61</v>
      </c>
      <c r="B38" s="236" t="s">
        <v>62</v>
      </c>
      <c r="C38" s="188"/>
      <c r="D38" s="189"/>
      <c r="E38" s="181"/>
      <c r="F38" s="190"/>
    </row>
    <row r="39" spans="1:6">
      <c r="A39" s="5"/>
      <c r="B39" s="91"/>
      <c r="C39" s="188"/>
      <c r="D39" s="189"/>
      <c r="E39" s="181"/>
      <c r="F39" s="190"/>
    </row>
    <row r="40" spans="1:6">
      <c r="A40" s="5" t="s">
        <v>63</v>
      </c>
      <c r="B40" s="91" t="s">
        <v>64</v>
      </c>
      <c r="C40" s="188">
        <v>72033.89</v>
      </c>
      <c r="D40" s="189">
        <v>72033.89</v>
      </c>
      <c r="E40" s="181"/>
      <c r="F40" s="190"/>
    </row>
    <row r="41" spans="1:6">
      <c r="A41" s="5" t="s">
        <v>65</v>
      </c>
      <c r="B41" s="91" t="s">
        <v>66</v>
      </c>
      <c r="C41" s="188">
        <v>-14406.789000000001</v>
      </c>
      <c r="D41" s="189">
        <v>133418.23999999999</v>
      </c>
      <c r="E41" s="181"/>
      <c r="F41" s="190"/>
    </row>
    <row r="42" spans="1:6">
      <c r="A42" s="5" t="s">
        <v>67</v>
      </c>
      <c r="B42" s="91" t="s">
        <v>68</v>
      </c>
      <c r="C42" s="188"/>
      <c r="D42" s="189"/>
      <c r="E42" s="181"/>
      <c r="F42" s="190"/>
    </row>
    <row r="43" spans="1:6">
      <c r="A43" s="5"/>
      <c r="B43" s="91"/>
      <c r="C43" s="188"/>
      <c r="D43" s="189"/>
      <c r="E43" s="181"/>
      <c r="F43" s="190"/>
    </row>
    <row r="44" spans="1:6">
      <c r="A44" s="5"/>
      <c r="B44" s="91"/>
      <c r="C44" s="183">
        <f>SUM(C40:C42)</f>
        <v>57627.100999999995</v>
      </c>
      <c r="D44" s="199">
        <f>SUM(D40:D42)</f>
        <v>205452.13</v>
      </c>
      <c r="E44" s="185"/>
      <c r="F44" s="186">
        <f>SUM(F40:F43)</f>
        <v>0</v>
      </c>
    </row>
    <row r="45" spans="1:6">
      <c r="A45" s="5"/>
      <c r="B45" s="91"/>
      <c r="C45" s="188"/>
      <c r="D45" s="189"/>
      <c r="E45" s="181"/>
      <c r="F45" s="190"/>
    </row>
    <row r="46" spans="1:6">
      <c r="A46" s="5"/>
      <c r="B46" s="91"/>
      <c r="C46" s="188"/>
      <c r="D46" s="189"/>
      <c r="E46" s="181"/>
      <c r="F46" s="186"/>
    </row>
    <row r="47" spans="1:6" ht="13.5" thickBot="1">
      <c r="A47" s="14"/>
      <c r="B47" s="166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/>
      <c r="D50" s="189"/>
      <c r="E50" s="181"/>
      <c r="F50" s="190"/>
    </row>
    <row r="51" spans="1:6">
      <c r="A51" s="73" t="s">
        <v>61</v>
      </c>
      <c r="B51" s="90" t="s">
        <v>73</v>
      </c>
      <c r="C51" s="188">
        <v>38983.050000000003</v>
      </c>
      <c r="D51" s="226">
        <v>38983.050000000003</v>
      </c>
      <c r="E51" s="181"/>
      <c r="F51" s="190"/>
    </row>
    <row r="52" spans="1:6">
      <c r="A52" s="73" t="s">
        <v>74</v>
      </c>
      <c r="B52" s="90" t="s">
        <v>75</v>
      </c>
      <c r="C52" s="188">
        <v>11864.41</v>
      </c>
      <c r="D52" s="226">
        <v>11864.41</v>
      </c>
      <c r="E52" s="181"/>
      <c r="F52" s="190"/>
    </row>
    <row r="53" spans="1:6">
      <c r="A53" s="73" t="s">
        <v>76</v>
      </c>
      <c r="B53" s="90" t="s">
        <v>77</v>
      </c>
      <c r="C53" s="188">
        <v>26271.19</v>
      </c>
      <c r="D53" s="226">
        <v>26271.19</v>
      </c>
      <c r="E53" s="181"/>
      <c r="F53" s="190"/>
    </row>
    <row r="54" spans="1:6">
      <c r="A54" s="73"/>
      <c r="B54" s="90"/>
      <c r="C54" s="183">
        <f>SUM(C50:C53)</f>
        <v>77118.650000000009</v>
      </c>
      <c r="D54" s="199">
        <f>SUM(D50:D53)</f>
        <v>77118.650000000009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858831.46100000001</v>
      </c>
      <c r="D56" s="215">
        <f>D15+D16+D44+D54</f>
        <v>1052078.54</v>
      </c>
      <c r="E56" s="185">
        <v>858831.46</v>
      </c>
      <c r="F56" s="216">
        <f>F15+F44+F54</f>
        <v>0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161" t="s">
        <v>254</v>
      </c>
      <c r="C61" s="251"/>
      <c r="D61" s="251"/>
      <c r="E61" s="251"/>
      <c r="F61" s="251"/>
    </row>
    <row r="62" spans="1:6">
      <c r="B62" s="161" t="s">
        <v>255</v>
      </c>
      <c r="C62" s="251"/>
      <c r="D62" s="251"/>
      <c r="E62" s="251"/>
      <c r="F62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63"/>
  <sheetViews>
    <sheetView workbookViewId="0">
      <selection sqref="A1:F6"/>
    </sheetView>
  </sheetViews>
  <sheetFormatPr defaultRowHeight="12.75"/>
  <cols>
    <col min="1" max="1" width="7.5703125" customWidth="1"/>
    <col min="2" max="2" width="33.140625" style="133" customWidth="1"/>
    <col min="3" max="3" width="15.7109375" style="133" customWidth="1"/>
    <col min="4" max="4" width="16.5703125" style="133" customWidth="1"/>
    <col min="5" max="5" width="14.7109375" style="133" customWidth="1"/>
    <col min="6" max="6" width="14.7109375" style="133" bestFit="1" customWidth="1"/>
    <col min="7" max="7" width="12.85546875" bestFit="1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303" t="s">
        <v>256</v>
      </c>
      <c r="B4" s="304"/>
      <c r="C4" s="304"/>
      <c r="D4" s="304"/>
      <c r="E4" s="304"/>
      <c r="F4" s="304"/>
    </row>
    <row r="5" spans="1:6">
      <c r="A5" s="252"/>
      <c r="B5" s="251"/>
      <c r="C5" s="251"/>
      <c r="D5" s="251"/>
      <c r="E5" s="251"/>
      <c r="F5" s="251"/>
    </row>
    <row r="6" spans="1:6" ht="12.75" customHeight="1">
      <c r="B6" s="268" t="s">
        <v>257</v>
      </c>
      <c r="C6" s="268"/>
      <c r="D6" s="268"/>
      <c r="E6" s="268"/>
      <c r="F6" s="246"/>
    </row>
    <row r="7" spans="1:6">
      <c r="B7" s="246"/>
      <c r="C7" s="246"/>
      <c r="D7" s="246"/>
      <c r="E7" s="246"/>
      <c r="F7" s="246"/>
    </row>
    <row r="8" spans="1:6">
      <c r="A8" s="268" t="s">
        <v>258</v>
      </c>
      <c r="B8" s="277"/>
      <c r="C8" s="277"/>
      <c r="D8" s="277"/>
      <c r="E8" s="277"/>
      <c r="F8" s="277"/>
    </row>
    <row r="9" spans="1:6">
      <c r="B9" s="246"/>
      <c r="C9" s="246"/>
      <c r="D9" s="246"/>
      <c r="E9" s="246"/>
      <c r="F9" s="246"/>
    </row>
    <row r="10" spans="1:6">
      <c r="A10" s="268" t="s">
        <v>259</v>
      </c>
      <c r="B10" s="277"/>
      <c r="C10" s="277"/>
      <c r="D10" s="277"/>
      <c r="E10" s="277"/>
      <c r="F10" s="277"/>
    </row>
    <row r="11" spans="1:6" ht="13.5" thickBot="1">
      <c r="A11" s="275" t="s">
        <v>260</v>
      </c>
      <c r="B11" s="277"/>
      <c r="C11" s="277"/>
      <c r="D11" s="277"/>
      <c r="E11" s="277"/>
      <c r="F11" s="277"/>
    </row>
    <row r="12" spans="1:6" ht="25.5" customHeight="1">
      <c r="A12" s="290" t="s">
        <v>119</v>
      </c>
      <c r="B12" s="291" t="s">
        <v>120</v>
      </c>
      <c r="C12" s="290" t="s">
        <v>121</v>
      </c>
      <c r="D12" s="280" t="s">
        <v>11</v>
      </c>
      <c r="E12" s="258" t="s">
        <v>86</v>
      </c>
      <c r="F12" s="285" t="s">
        <v>133</v>
      </c>
    </row>
    <row r="13" spans="1:6" ht="13.5" thickBot="1">
      <c r="A13" s="279"/>
      <c r="B13" s="281"/>
      <c r="C13" s="292"/>
      <c r="D13" s="281"/>
      <c r="E13" s="258" t="s">
        <v>87</v>
      </c>
      <c r="F13" s="286"/>
    </row>
    <row r="14" spans="1:6">
      <c r="A14" s="52"/>
      <c r="B14" s="178"/>
      <c r="C14" s="179"/>
      <c r="D14" s="180"/>
      <c r="E14" s="181"/>
      <c r="F14" s="182"/>
    </row>
    <row r="15" spans="1:6" ht="25.5">
      <c r="A15" s="73">
        <v>1</v>
      </c>
      <c r="B15" s="90" t="s">
        <v>14</v>
      </c>
      <c r="C15" s="183">
        <v>5227732.6500000004</v>
      </c>
      <c r="D15" s="184">
        <f>SUM(D19:D37)</f>
        <v>6636090.79</v>
      </c>
      <c r="E15" s="185"/>
      <c r="F15" s="186"/>
    </row>
    <row r="16" spans="1:6">
      <c r="A16" s="73"/>
      <c r="B16" s="90" t="s">
        <v>15</v>
      </c>
      <c r="C16" s="183">
        <v>1259557.4099999999</v>
      </c>
      <c r="D16" s="184"/>
      <c r="E16" s="185"/>
      <c r="F16" s="186"/>
    </row>
    <row r="17" spans="1:6">
      <c r="A17" s="73"/>
      <c r="B17" s="90" t="s">
        <v>247</v>
      </c>
      <c r="C17" s="183">
        <v>80758.05</v>
      </c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f>448389.79</f>
        <v>448389.79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>
        <v>3493.46</v>
      </c>
      <c r="E20" s="181"/>
      <c r="F20" s="190"/>
    </row>
    <row r="21" spans="1:6" ht="76.5">
      <c r="A21" s="73" t="s">
        <v>22</v>
      </c>
      <c r="B21" s="95" t="s">
        <v>261</v>
      </c>
      <c r="C21" s="188"/>
      <c r="D21" s="189">
        <f>9024.84+33352.68+12939.92+563542.34</f>
        <v>618859.78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1765547.83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364911.96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>
        <v>369777.56</v>
      </c>
      <c r="E25" s="181"/>
      <c r="F25" s="190"/>
    </row>
    <row r="26" spans="1:6" ht="25.5">
      <c r="A26" s="73" t="s">
        <v>33</v>
      </c>
      <c r="B26" s="90" t="s">
        <v>34</v>
      </c>
      <c r="C26" s="188"/>
      <c r="D26" s="189">
        <v>109830.51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97627.14</v>
      </c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126122.04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636.46+162.32+72.13+52636.42</f>
        <v>53507.33</v>
      </c>
      <c r="E29" s="181"/>
      <c r="F29" s="190"/>
    </row>
    <row r="30" spans="1:6">
      <c r="A30" s="73" t="s">
        <v>41</v>
      </c>
      <c r="B30" s="90" t="s">
        <v>42</v>
      </c>
      <c r="C30" s="183"/>
      <c r="D30" s="195">
        <f>171434.22+25430.94+24240.56+215508.45</f>
        <v>436614.17000000004</v>
      </c>
      <c r="E30" s="196"/>
      <c r="F30" s="197"/>
    </row>
    <row r="31" spans="1:6">
      <c r="A31" s="73" t="s">
        <v>43</v>
      </c>
      <c r="B31" s="90" t="s">
        <v>159</v>
      </c>
      <c r="C31" s="188"/>
      <c r="D31" s="189">
        <v>107033.97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7">
      <c r="A33" s="73" t="s">
        <v>47</v>
      </c>
      <c r="B33" s="90" t="s">
        <v>56</v>
      </c>
      <c r="C33" s="188"/>
      <c r="D33" s="189">
        <v>29967.18</v>
      </c>
      <c r="E33" s="181"/>
      <c r="F33" s="190"/>
      <c r="G33" s="57"/>
    </row>
    <row r="34" spans="1:7">
      <c r="A34" s="73" t="s">
        <v>49</v>
      </c>
      <c r="B34" s="90" t="s">
        <v>96</v>
      </c>
      <c r="C34" s="188"/>
      <c r="D34" s="189">
        <v>163183.92000000001</v>
      </c>
      <c r="E34" s="181"/>
      <c r="F34" s="190"/>
    </row>
    <row r="35" spans="1:7">
      <c r="A35" s="73" t="s">
        <v>51</v>
      </c>
      <c r="B35" s="90" t="s">
        <v>113</v>
      </c>
      <c r="C35" s="188"/>
      <c r="D35" s="189">
        <v>157119.79</v>
      </c>
      <c r="E35" s="181"/>
      <c r="F35" s="190"/>
    </row>
    <row r="36" spans="1:7" ht="25.5">
      <c r="A36" s="73" t="s">
        <v>53</v>
      </c>
      <c r="B36" s="90" t="s">
        <v>114</v>
      </c>
      <c r="C36" s="188"/>
      <c r="D36" s="189">
        <v>683629.66</v>
      </c>
      <c r="E36" s="181"/>
      <c r="F36" s="190"/>
    </row>
    <row r="37" spans="1:7">
      <c r="A37" s="73" t="s">
        <v>55</v>
      </c>
      <c r="B37" s="90" t="s">
        <v>60</v>
      </c>
      <c r="C37" s="188"/>
      <c r="D37" s="189">
        <v>1100474.7</v>
      </c>
      <c r="E37" s="181"/>
      <c r="F37" s="190"/>
    </row>
    <row r="38" spans="1:7">
      <c r="A38" s="73" t="s">
        <v>61</v>
      </c>
      <c r="B38" s="198" t="s">
        <v>62</v>
      </c>
      <c r="C38" s="188"/>
      <c r="D38" s="189"/>
      <c r="E38" s="181"/>
      <c r="F38" s="190"/>
    </row>
    <row r="39" spans="1:7">
      <c r="A39" s="73"/>
      <c r="B39" s="90"/>
      <c r="C39" s="188"/>
      <c r="D39" s="189"/>
      <c r="E39" s="181"/>
      <c r="F39" s="190"/>
    </row>
    <row r="40" spans="1:7">
      <c r="A40" s="73" t="s">
        <v>63</v>
      </c>
      <c r="B40" s="90" t="s">
        <v>64</v>
      </c>
      <c r="C40" s="188">
        <v>165466.1</v>
      </c>
      <c r="D40" s="189">
        <v>165466.1</v>
      </c>
      <c r="E40" s="181"/>
      <c r="F40" s="190"/>
    </row>
    <row r="41" spans="1:7">
      <c r="A41" s="73" t="s">
        <v>65</v>
      </c>
      <c r="B41" s="90" t="s">
        <v>66</v>
      </c>
      <c r="C41" s="188">
        <v>886669.49</v>
      </c>
      <c r="D41" s="189">
        <v>886669.49</v>
      </c>
      <c r="E41" s="181"/>
      <c r="F41" s="190"/>
    </row>
    <row r="42" spans="1:7">
      <c r="A42" s="73" t="s">
        <v>67</v>
      </c>
      <c r="B42" s="90" t="s">
        <v>68</v>
      </c>
      <c r="C42" s="188"/>
      <c r="D42" s="189"/>
      <c r="E42" s="181"/>
      <c r="F42" s="190"/>
    </row>
    <row r="43" spans="1:7">
      <c r="A43" s="96" t="s">
        <v>69</v>
      </c>
      <c r="B43" s="95" t="s">
        <v>44</v>
      </c>
      <c r="C43" s="188"/>
      <c r="D43" s="189">
        <v>2750</v>
      </c>
      <c r="E43" s="181"/>
      <c r="F43" s="190"/>
    </row>
    <row r="44" spans="1:7">
      <c r="A44" s="73"/>
      <c r="B44" s="90"/>
      <c r="C44" s="188"/>
      <c r="D44" s="189"/>
      <c r="E44" s="181"/>
      <c r="F44" s="190"/>
    </row>
    <row r="45" spans="1:7">
      <c r="A45" s="73"/>
      <c r="B45" s="90"/>
      <c r="C45" s="183">
        <f>SUM(C40:C43)</f>
        <v>1052135.5900000001</v>
      </c>
      <c r="D45" s="199">
        <f>SUM(D40:D43)</f>
        <v>1054885.5900000001</v>
      </c>
      <c r="E45" s="185"/>
      <c r="F45" s="186">
        <f>SUM(F40:F44)</f>
        <v>0</v>
      </c>
    </row>
    <row r="46" spans="1:7">
      <c r="A46" s="73"/>
      <c r="B46" s="90"/>
      <c r="C46" s="188"/>
      <c r="D46" s="189"/>
      <c r="E46" s="181"/>
      <c r="F46" s="190"/>
    </row>
    <row r="47" spans="1:7">
      <c r="A47" s="73"/>
      <c r="B47" s="90"/>
      <c r="C47" s="188"/>
      <c r="D47" s="189"/>
      <c r="E47" s="181"/>
      <c r="F47" s="186"/>
    </row>
    <row r="48" spans="1:7" ht="13.5" thickBot="1">
      <c r="A48" s="74"/>
      <c r="B48" s="200"/>
      <c r="C48" s="201"/>
      <c r="D48" s="202"/>
      <c r="E48" s="181"/>
      <c r="F48" s="203"/>
    </row>
    <row r="49" spans="1:6" ht="13.5" thickBot="1">
      <c r="A49" s="259"/>
      <c r="B49" s="251"/>
      <c r="C49" s="204"/>
      <c r="D49" s="204"/>
      <c r="E49" s="181"/>
      <c r="F49" s="204"/>
    </row>
    <row r="50" spans="1:6">
      <c r="A50" s="75"/>
      <c r="B50" s="205" t="s">
        <v>71</v>
      </c>
      <c r="C50" s="206"/>
      <c r="D50" s="207"/>
      <c r="E50" s="208"/>
      <c r="F50" s="209"/>
    </row>
    <row r="51" spans="1:6">
      <c r="A51" s="73">
        <v>1</v>
      </c>
      <c r="B51" s="90" t="s">
        <v>72</v>
      </c>
      <c r="C51" s="188"/>
      <c r="D51" s="189">
        <v>106742.33</v>
      </c>
      <c r="E51" s="181"/>
      <c r="F51" s="190"/>
    </row>
    <row r="52" spans="1:6">
      <c r="A52" s="73" t="s">
        <v>61</v>
      </c>
      <c r="B52" s="90" t="s">
        <v>73</v>
      </c>
      <c r="C52" s="188">
        <v>3945418.21</v>
      </c>
      <c r="D52" s="189">
        <v>4996767.72</v>
      </c>
      <c r="E52" s="181"/>
      <c r="F52" s="190"/>
    </row>
    <row r="53" spans="1:6">
      <c r="A53" s="73" t="s">
        <v>74</v>
      </c>
      <c r="B53" s="90" t="s">
        <v>75</v>
      </c>
      <c r="C53" s="188">
        <v>171016.95</v>
      </c>
      <c r="D53" s="189">
        <v>349373.11</v>
      </c>
      <c r="E53" s="181"/>
      <c r="F53" s="190"/>
    </row>
    <row r="54" spans="1:6">
      <c r="A54" s="73" t="s">
        <v>76</v>
      </c>
      <c r="B54" s="90" t="s">
        <v>77</v>
      </c>
      <c r="C54" s="188">
        <v>381440.68</v>
      </c>
      <c r="D54" s="189">
        <v>457827.16</v>
      </c>
      <c r="E54" s="181"/>
      <c r="F54" s="190"/>
    </row>
    <row r="55" spans="1:6">
      <c r="A55" s="73"/>
      <c r="B55" s="90"/>
      <c r="C55" s="183">
        <f>SUM(C51:C54)</f>
        <v>4497875.84</v>
      </c>
      <c r="D55" s="199">
        <f>SUM(D51:D54)</f>
        <v>5910710.3200000003</v>
      </c>
      <c r="E55" s="185"/>
      <c r="F55" s="186">
        <f>SUM(F51:F54)</f>
        <v>0</v>
      </c>
    </row>
    <row r="56" spans="1:6">
      <c r="A56" s="76"/>
      <c r="B56" s="210"/>
      <c r="C56" s="211"/>
      <c r="D56" s="212"/>
      <c r="E56" s="185"/>
      <c r="F56" s="213"/>
    </row>
    <row r="57" spans="1:6" ht="13.5" thickBot="1">
      <c r="A57" s="74"/>
      <c r="B57" s="200"/>
      <c r="C57" s="214">
        <f>C15+C16+C45+C55</f>
        <v>12037301.49</v>
      </c>
      <c r="D57" s="215">
        <f>D15+D16+D45+D55</f>
        <v>13601686.699999999</v>
      </c>
      <c r="E57" s="185">
        <v>8793201.4900000002</v>
      </c>
      <c r="F57" s="216">
        <v>3244100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251" t="s">
        <v>262</v>
      </c>
      <c r="C62" s="251"/>
      <c r="D62" s="251"/>
      <c r="E62" s="251"/>
      <c r="F62" s="251"/>
    </row>
    <row r="63" spans="1:6">
      <c r="B63" s="251" t="s">
        <v>263</v>
      </c>
      <c r="C63" s="251"/>
      <c r="D63" s="251"/>
      <c r="E63" s="251"/>
      <c r="F63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2"/>
  <sheetViews>
    <sheetView workbookViewId="0">
      <selection sqref="A1:F6"/>
    </sheetView>
  </sheetViews>
  <sheetFormatPr defaultRowHeight="12.75"/>
  <cols>
    <col min="1" max="1" width="5.5703125" customWidth="1"/>
    <col min="2" max="2" width="33.5703125" style="133" customWidth="1"/>
    <col min="3" max="3" width="15.42578125" style="133" customWidth="1"/>
    <col min="4" max="4" width="16.42578125" style="133" customWidth="1"/>
    <col min="5" max="5" width="14.42578125" style="133" customWidth="1"/>
    <col min="6" max="6" width="14.7109375" style="133" customWidth="1"/>
  </cols>
  <sheetData>
    <row r="1" spans="1:6" ht="12.75" customHeight="1">
      <c r="A1" s="268" t="s">
        <v>0</v>
      </c>
      <c r="B1" s="272"/>
      <c r="C1" s="272"/>
      <c r="D1" s="272"/>
      <c r="E1" s="272"/>
      <c r="F1" s="272"/>
    </row>
    <row r="2" spans="1:6" ht="12.75" customHeight="1">
      <c r="A2" s="268" t="s">
        <v>1</v>
      </c>
      <c r="B2" s="272"/>
      <c r="C2" s="272"/>
      <c r="D2" s="272"/>
      <c r="E2" s="272"/>
      <c r="F2" s="272"/>
    </row>
    <row r="3" spans="1:6" ht="12.75" customHeight="1">
      <c r="A3" s="268" t="s">
        <v>2</v>
      </c>
      <c r="B3" s="272"/>
      <c r="C3" s="272"/>
      <c r="D3" s="272"/>
      <c r="E3" s="272"/>
      <c r="F3" s="272"/>
    </row>
    <row r="4" spans="1:6" ht="12.75" customHeight="1">
      <c r="A4" s="303" t="s">
        <v>256</v>
      </c>
      <c r="B4" s="304"/>
      <c r="C4" s="304"/>
      <c r="D4" s="304"/>
      <c r="E4" s="304"/>
      <c r="F4" s="304"/>
    </row>
    <row r="5" spans="1:6">
      <c r="A5" s="252"/>
      <c r="B5" s="251"/>
      <c r="C5" s="251"/>
      <c r="D5" s="251"/>
      <c r="E5" s="251"/>
      <c r="F5" s="251"/>
    </row>
    <row r="6" spans="1:6" ht="12.75" customHeight="1">
      <c r="B6" s="268" t="s">
        <v>257</v>
      </c>
      <c r="C6" s="268"/>
      <c r="D6" s="268"/>
      <c r="E6" s="268"/>
      <c r="F6" s="246"/>
    </row>
    <row r="7" spans="1:6">
      <c r="A7" s="254"/>
      <c r="B7" s="254"/>
      <c r="C7" s="254"/>
      <c r="D7" s="254"/>
      <c r="E7" s="254"/>
      <c r="F7" s="254"/>
    </row>
    <row r="8" spans="1:6">
      <c r="A8" s="268" t="s">
        <v>264</v>
      </c>
      <c r="B8" s="277"/>
      <c r="C8" s="277"/>
      <c r="D8" s="277"/>
      <c r="E8" s="277"/>
      <c r="F8" s="277"/>
    </row>
    <row r="9" spans="1:6">
      <c r="B9" s="246"/>
      <c r="C9" s="246"/>
      <c r="D9" s="246"/>
      <c r="E9" s="246"/>
      <c r="F9" s="246"/>
    </row>
    <row r="10" spans="1:6">
      <c r="A10" s="268" t="s">
        <v>265</v>
      </c>
      <c r="B10" s="277"/>
      <c r="C10" s="277"/>
      <c r="D10" s="277"/>
      <c r="E10" s="277"/>
      <c r="F10" s="277"/>
    </row>
    <row r="11" spans="1:6" ht="13.5" thickBot="1">
      <c r="A11" s="275" t="s">
        <v>266</v>
      </c>
      <c r="B11" s="277"/>
      <c r="C11" s="277"/>
      <c r="D11" s="277"/>
      <c r="E11" s="277"/>
      <c r="F11" s="277"/>
    </row>
    <row r="12" spans="1:6" ht="25.5" customHeight="1">
      <c r="A12" s="290" t="s">
        <v>119</v>
      </c>
      <c r="B12" s="291" t="s">
        <v>120</v>
      </c>
      <c r="C12" s="290" t="s">
        <v>121</v>
      </c>
      <c r="D12" s="280" t="s">
        <v>11</v>
      </c>
      <c r="E12" s="258" t="s">
        <v>86</v>
      </c>
      <c r="F12" s="285" t="s">
        <v>133</v>
      </c>
    </row>
    <row r="13" spans="1:6" ht="13.5" thickBot="1">
      <c r="A13" s="279"/>
      <c r="B13" s="281"/>
      <c r="C13" s="292"/>
      <c r="D13" s="281"/>
      <c r="E13" s="258" t="s">
        <v>87</v>
      </c>
      <c r="F13" s="286"/>
    </row>
    <row r="14" spans="1:6">
      <c r="A14" s="52"/>
      <c r="B14" s="178"/>
      <c r="C14" s="179"/>
      <c r="D14" s="180"/>
      <c r="E14" s="181"/>
      <c r="F14" s="182"/>
    </row>
    <row r="15" spans="1:6" ht="25.5">
      <c r="A15" s="73">
        <v>1</v>
      </c>
      <c r="B15" s="90" t="s">
        <v>14</v>
      </c>
      <c r="C15" s="183">
        <v>5883032.9500000002</v>
      </c>
      <c r="D15" s="184">
        <f>SUM(D19:D37)</f>
        <v>5646302.9699999997</v>
      </c>
      <c r="E15" s="185"/>
      <c r="F15" s="186">
        <v>3657355.92</v>
      </c>
    </row>
    <row r="16" spans="1:6">
      <c r="A16" s="73"/>
      <c r="B16" s="90" t="s">
        <v>15</v>
      </c>
      <c r="C16" s="183">
        <v>1437443.89</v>
      </c>
      <c r="D16" s="184"/>
      <c r="E16" s="185"/>
      <c r="F16" s="186"/>
    </row>
    <row r="17" spans="1:6">
      <c r="A17" s="73"/>
      <c r="B17" s="90" t="s">
        <v>267</v>
      </c>
      <c r="C17" s="183">
        <v>158399.99</v>
      </c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f>501695.5</f>
        <v>501695.5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>
        <v>3523.01</v>
      </c>
      <c r="E20" s="181"/>
      <c r="F20" s="190"/>
    </row>
    <row r="21" spans="1:6" ht="76.5">
      <c r="A21" s="73" t="s">
        <v>22</v>
      </c>
      <c r="B21" s="95" t="s">
        <v>122</v>
      </c>
      <c r="C21" s="188"/>
      <c r="D21" s="189">
        <f>9024.84+33352.68+49799.19+589031.47</f>
        <v>681208.17999999993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802623.39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364911.96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>
        <v>369777.76</v>
      </c>
      <c r="E25" s="181"/>
      <c r="F25" s="190"/>
    </row>
    <row r="26" spans="1:6">
      <c r="A26" s="73" t="s">
        <v>33</v>
      </c>
      <c r="B26" s="90" t="s">
        <v>34</v>
      </c>
      <c r="C26" s="188"/>
      <c r="D26" s="189">
        <v>100677.96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91525.440000000002</v>
      </c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124535.64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53027.04</f>
        <v>53027.040000000001</v>
      </c>
      <c r="E29" s="181"/>
      <c r="F29" s="190"/>
    </row>
    <row r="30" spans="1:6">
      <c r="A30" s="73" t="s">
        <v>41</v>
      </c>
      <c r="B30" s="90" t="s">
        <v>42</v>
      </c>
      <c r="C30" s="183"/>
      <c r="D30" s="195">
        <f>172423.11+25430.94+70129.58+215508.45</f>
        <v>483492.08</v>
      </c>
      <c r="E30" s="196"/>
      <c r="F30" s="197"/>
    </row>
    <row r="31" spans="1:6">
      <c r="A31" s="73" t="s">
        <v>43</v>
      </c>
      <c r="B31" s="90" t="s">
        <v>159</v>
      </c>
      <c r="C31" s="188"/>
      <c r="D31" s="189">
        <v>299378.12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>
        <v>9600</v>
      </c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38703.83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210758.68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202927.99</v>
      </c>
      <c r="E35" s="181"/>
      <c r="F35" s="190"/>
    </row>
    <row r="36" spans="1:6" ht="25.5">
      <c r="A36" s="73" t="s">
        <v>53</v>
      </c>
      <c r="B36" s="90" t="s">
        <v>114</v>
      </c>
      <c r="C36" s="188"/>
      <c r="D36" s="189">
        <v>337484.76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970451.63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178974.58</v>
      </c>
      <c r="D40" s="189">
        <v>178974.58</v>
      </c>
      <c r="E40" s="181"/>
      <c r="F40" s="190"/>
    </row>
    <row r="41" spans="1:6">
      <c r="A41" s="73" t="s">
        <v>65</v>
      </c>
      <c r="B41" s="90" t="s">
        <v>66</v>
      </c>
      <c r="C41" s="188">
        <v>811830.5</v>
      </c>
      <c r="D41" s="189">
        <v>811830.5</v>
      </c>
      <c r="E41" s="181"/>
      <c r="F41" s="190"/>
    </row>
    <row r="42" spans="1:6">
      <c r="A42" s="73" t="s">
        <v>67</v>
      </c>
      <c r="B42" s="90" t="s">
        <v>68</v>
      </c>
      <c r="C42" s="188"/>
      <c r="D42" s="189"/>
      <c r="E42" s="181"/>
      <c r="F42" s="190"/>
    </row>
    <row r="43" spans="1:6">
      <c r="A43" s="96" t="s">
        <v>69</v>
      </c>
      <c r="B43" s="95" t="s">
        <v>44</v>
      </c>
      <c r="C43" s="188"/>
      <c r="D43" s="189">
        <v>2750</v>
      </c>
      <c r="E43" s="181"/>
      <c r="F43" s="190"/>
    </row>
    <row r="44" spans="1:6">
      <c r="A44" s="73"/>
      <c r="B44" s="90"/>
      <c r="C44" s="188"/>
      <c r="D44" s="189"/>
      <c r="E44" s="181"/>
      <c r="F44" s="190"/>
    </row>
    <row r="45" spans="1:6">
      <c r="A45" s="73"/>
      <c r="B45" s="90"/>
      <c r="C45" s="183">
        <f>SUM(C40:C43)</f>
        <v>990805.08</v>
      </c>
      <c r="D45" s="184">
        <f>SUM(D40:D43)</f>
        <v>993555.08</v>
      </c>
      <c r="E45" s="185"/>
      <c r="F45" s="186">
        <f>SUM(F40:F44)</f>
        <v>0</v>
      </c>
    </row>
    <row r="46" spans="1:6">
      <c r="A46" s="73"/>
      <c r="B46" s="90"/>
      <c r="C46" s="188"/>
      <c r="D46" s="189"/>
      <c r="E46" s="181"/>
      <c r="F46" s="190"/>
    </row>
    <row r="47" spans="1:6">
      <c r="A47" s="73"/>
      <c r="B47" s="90"/>
      <c r="C47" s="188"/>
      <c r="D47" s="189"/>
      <c r="E47" s="181"/>
      <c r="F47" s="186"/>
    </row>
    <row r="48" spans="1:6" ht="13.5" thickBot="1">
      <c r="A48" s="74"/>
      <c r="B48" s="200"/>
      <c r="C48" s="201"/>
      <c r="D48" s="202"/>
      <c r="E48" s="181"/>
      <c r="F48" s="203"/>
    </row>
    <row r="49" spans="1:6" ht="13.5" thickBot="1">
      <c r="A49" s="259"/>
      <c r="B49" s="251"/>
      <c r="C49" s="204"/>
      <c r="D49" s="204"/>
      <c r="E49" s="181"/>
      <c r="F49" s="204"/>
    </row>
    <row r="50" spans="1:6">
      <c r="A50" s="75"/>
      <c r="B50" s="205" t="s">
        <v>71</v>
      </c>
      <c r="C50" s="206"/>
      <c r="D50" s="207"/>
      <c r="E50" s="208"/>
      <c r="F50" s="209"/>
    </row>
    <row r="51" spans="1:6">
      <c r="A51" s="73">
        <v>1</v>
      </c>
      <c r="B51" s="90" t="s">
        <v>72</v>
      </c>
      <c r="C51" s="188">
        <v>34461.72</v>
      </c>
      <c r="D51" s="189">
        <v>91912.11</v>
      </c>
      <c r="E51" s="181"/>
      <c r="F51" s="190"/>
    </row>
    <row r="52" spans="1:6">
      <c r="A52" s="73" t="s">
        <v>61</v>
      </c>
      <c r="B52" s="90" t="s">
        <v>73</v>
      </c>
      <c r="C52" s="188">
        <v>4309878.99</v>
      </c>
      <c r="D52" s="226">
        <v>4529263.8499999996</v>
      </c>
      <c r="E52" s="181"/>
      <c r="F52" s="190"/>
    </row>
    <row r="53" spans="1:6">
      <c r="A53" s="73" t="s">
        <v>74</v>
      </c>
      <c r="B53" s="90" t="s">
        <v>75</v>
      </c>
      <c r="C53" s="188">
        <v>160110.17000000001</v>
      </c>
      <c r="D53" s="189">
        <v>249137.45</v>
      </c>
      <c r="E53" s="181"/>
      <c r="F53" s="190"/>
    </row>
    <row r="54" spans="1:6">
      <c r="A54" s="73" t="s">
        <v>76</v>
      </c>
      <c r="B54" s="90" t="s">
        <v>77</v>
      </c>
      <c r="C54" s="188">
        <v>363483.05</v>
      </c>
      <c r="D54" s="189">
        <v>363483.05</v>
      </c>
      <c r="E54" s="181"/>
      <c r="F54" s="190"/>
    </row>
    <row r="55" spans="1:6">
      <c r="A55" s="73"/>
      <c r="B55" s="90"/>
      <c r="C55" s="183">
        <f>SUM(C51:C54)</f>
        <v>4867933.93</v>
      </c>
      <c r="D55" s="184">
        <f>SUM(D51:D54)</f>
        <v>5233796.46</v>
      </c>
      <c r="E55" s="185"/>
      <c r="F55" s="186">
        <f>SUM(F51:F54)</f>
        <v>0</v>
      </c>
    </row>
    <row r="56" spans="1:6">
      <c r="A56" s="76"/>
      <c r="B56" s="210"/>
      <c r="C56" s="211"/>
      <c r="D56" s="212"/>
      <c r="E56" s="185"/>
      <c r="F56" s="213"/>
    </row>
    <row r="57" spans="1:6" ht="13.5" thickBot="1">
      <c r="A57" s="74"/>
      <c r="B57" s="200"/>
      <c r="C57" s="214">
        <f>C15+C16+C45+C55</f>
        <v>13179215.85</v>
      </c>
      <c r="D57" s="238">
        <f>D15+D16+D45+D55</f>
        <v>11873654.51</v>
      </c>
      <c r="E57" s="185">
        <v>9521859.9299999997</v>
      </c>
      <c r="F57" s="216">
        <f>F15+F45+F55</f>
        <v>3657355.92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251" t="s">
        <v>254</v>
      </c>
      <c r="C61" s="251"/>
      <c r="D61" s="251"/>
      <c r="E61" s="251"/>
      <c r="F61" s="251"/>
    </row>
    <row r="62" spans="1:6">
      <c r="B62" s="251" t="s">
        <v>268</v>
      </c>
      <c r="C62" s="251"/>
      <c r="D62" s="251"/>
      <c r="E62" s="251"/>
      <c r="F62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2"/>
  <sheetViews>
    <sheetView workbookViewId="0">
      <selection sqref="A1:F6"/>
    </sheetView>
  </sheetViews>
  <sheetFormatPr defaultRowHeight="12.75"/>
  <cols>
    <col min="1" max="1" width="7.140625" customWidth="1"/>
    <col min="2" max="2" width="24.85546875" style="133" customWidth="1"/>
    <col min="3" max="6" width="12.7109375" style="133" customWidth="1"/>
  </cols>
  <sheetData>
    <row r="1" spans="1:7" ht="12.75" customHeight="1">
      <c r="A1" s="268" t="s">
        <v>0</v>
      </c>
      <c r="B1" s="272"/>
      <c r="C1" s="272"/>
      <c r="D1" s="272"/>
      <c r="E1" s="272"/>
      <c r="F1" s="272"/>
      <c r="G1" s="253"/>
    </row>
    <row r="2" spans="1:7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7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7" ht="12.75" customHeight="1">
      <c r="A4" s="303" t="s">
        <v>256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 ht="12.75" customHeight="1">
      <c r="B6" s="268" t="s">
        <v>257</v>
      </c>
      <c r="C6" s="268"/>
      <c r="D6" s="268"/>
      <c r="E6" s="268"/>
      <c r="F6" s="246"/>
      <c r="G6" s="253"/>
    </row>
    <row r="7" spans="1:7">
      <c r="B7" s="246"/>
      <c r="C7" s="246"/>
      <c r="D7" s="246"/>
      <c r="E7" s="246"/>
      <c r="F7" s="246"/>
      <c r="G7" s="253"/>
    </row>
    <row r="8" spans="1:7">
      <c r="A8" s="268" t="s">
        <v>269</v>
      </c>
      <c r="B8" s="277"/>
      <c r="C8" s="277"/>
      <c r="D8" s="277"/>
      <c r="E8" s="277"/>
      <c r="F8" s="277"/>
      <c r="G8" s="253"/>
    </row>
    <row r="9" spans="1:7">
      <c r="B9" s="246"/>
      <c r="C9" s="246"/>
      <c r="D9" s="246"/>
      <c r="E9" s="246"/>
      <c r="F9" s="246"/>
      <c r="G9" s="253"/>
    </row>
    <row r="10" spans="1:7">
      <c r="A10" s="268" t="s">
        <v>270</v>
      </c>
      <c r="B10" s="277"/>
      <c r="C10" s="277"/>
      <c r="D10" s="277"/>
      <c r="E10" s="277"/>
      <c r="F10" s="277"/>
      <c r="G10" s="253"/>
    </row>
    <row r="11" spans="1:7" ht="13.5" thickBot="1">
      <c r="A11" s="275" t="s">
        <v>271</v>
      </c>
      <c r="B11" s="277"/>
      <c r="C11" s="277"/>
      <c r="D11" s="277"/>
      <c r="E11" s="277"/>
      <c r="F11" s="277"/>
      <c r="G11" s="1"/>
    </row>
    <row r="12" spans="1:7" ht="25.5" customHeight="1">
      <c r="A12" s="290" t="s">
        <v>119</v>
      </c>
      <c r="B12" s="291" t="s">
        <v>120</v>
      </c>
      <c r="C12" s="290" t="s">
        <v>85</v>
      </c>
      <c r="D12" s="280" t="s">
        <v>11</v>
      </c>
      <c r="E12" s="258" t="s">
        <v>86</v>
      </c>
      <c r="F12" s="285" t="s">
        <v>12</v>
      </c>
    </row>
    <row r="13" spans="1:7" ht="13.5" thickBot="1">
      <c r="A13" s="279"/>
      <c r="B13" s="281"/>
      <c r="C13" s="292"/>
      <c r="D13" s="281"/>
      <c r="E13" s="258" t="s">
        <v>87</v>
      </c>
      <c r="F13" s="286"/>
    </row>
    <row r="14" spans="1:7">
      <c r="A14" s="52"/>
      <c r="B14" s="178"/>
      <c r="C14" s="179"/>
      <c r="D14" s="180"/>
      <c r="E14" s="181"/>
      <c r="F14" s="182"/>
    </row>
    <row r="15" spans="1:7" ht="25.5">
      <c r="A15" s="73">
        <v>1</v>
      </c>
      <c r="B15" s="90" t="s">
        <v>14</v>
      </c>
      <c r="C15" s="183">
        <v>466586.91</v>
      </c>
      <c r="D15" s="184">
        <f>SUM(D19:D36)</f>
        <v>517999.27999999997</v>
      </c>
      <c r="E15" s="185"/>
      <c r="F15" s="186">
        <v>74339.16</v>
      </c>
    </row>
    <row r="16" spans="1:7">
      <c r="A16" s="73"/>
      <c r="B16" s="90" t="s">
        <v>15</v>
      </c>
      <c r="C16" s="183">
        <v>112418.33</v>
      </c>
      <c r="D16" s="184"/>
      <c r="E16" s="185"/>
      <c r="F16" s="186"/>
    </row>
    <row r="17" spans="1:6">
      <c r="A17" s="73"/>
      <c r="B17" s="90" t="s">
        <v>240</v>
      </c>
      <c r="C17" s="183">
        <v>0</v>
      </c>
      <c r="D17" s="184"/>
      <c r="E17" s="185"/>
      <c r="F17" s="186"/>
    </row>
    <row r="18" spans="1:6" ht="25.5">
      <c r="A18" s="49"/>
      <c r="B18" s="187" t="s">
        <v>17</v>
      </c>
      <c r="C18" s="188"/>
      <c r="D18" s="189"/>
      <c r="E18" s="181"/>
      <c r="F18" s="190"/>
    </row>
    <row r="19" spans="1:6" ht="25.5">
      <c r="A19" s="73" t="s">
        <v>18</v>
      </c>
      <c r="B19" s="135" t="s">
        <v>19</v>
      </c>
      <c r="C19" s="188"/>
      <c r="D19" s="189">
        <f>37627.11</f>
        <v>37627.11</v>
      </c>
      <c r="E19" s="181"/>
      <c r="F19" s="190"/>
    </row>
    <row r="20" spans="1:6" ht="25.5">
      <c r="A20" s="73" t="s">
        <v>20</v>
      </c>
      <c r="B20" s="90" t="s">
        <v>21</v>
      </c>
      <c r="C20" s="188"/>
      <c r="D20" s="189"/>
      <c r="E20" s="181"/>
      <c r="F20" s="190"/>
    </row>
    <row r="21" spans="1:6" ht="42.75" customHeight="1">
      <c r="A21" s="73" t="s">
        <v>22</v>
      </c>
      <c r="B21" s="95" t="s">
        <v>122</v>
      </c>
      <c r="C21" s="188"/>
      <c r="D21" s="189">
        <f>255540.5</f>
        <v>255540.5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120242.5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20272.689999999999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/>
      <c r="E25" s="181"/>
      <c r="F25" s="190"/>
    </row>
    <row r="26" spans="1:6" ht="38.25">
      <c r="A26" s="73" t="s">
        <v>33</v>
      </c>
      <c r="B26" s="95" t="s">
        <v>253</v>
      </c>
      <c r="C26" s="188"/>
      <c r="D26" s="189">
        <v>13437.86</v>
      </c>
      <c r="E26" s="181"/>
      <c r="F26" s="190"/>
    </row>
    <row r="27" spans="1:6" ht="25.5">
      <c r="A27" s="96" t="s">
        <v>35</v>
      </c>
      <c r="B27" s="90" t="s">
        <v>34</v>
      </c>
      <c r="C27" s="188"/>
      <c r="D27" s="189"/>
      <c r="E27" s="181"/>
      <c r="F27" s="190"/>
    </row>
    <row r="28" spans="1:6" ht="38.25">
      <c r="A28" s="96" t="s">
        <v>37</v>
      </c>
      <c r="B28" s="90" t="s">
        <v>36</v>
      </c>
      <c r="C28" s="188"/>
      <c r="D28" s="189"/>
      <c r="E28" s="181"/>
      <c r="F28" s="190"/>
    </row>
    <row r="29" spans="1:6" ht="38.25">
      <c r="A29" s="96" t="s">
        <v>39</v>
      </c>
      <c r="B29" s="90" t="s">
        <v>38</v>
      </c>
      <c r="C29" s="188"/>
      <c r="D29" s="189">
        <v>56355.88</v>
      </c>
      <c r="E29" s="181"/>
      <c r="F29" s="190"/>
    </row>
    <row r="30" spans="1:6" ht="38.25">
      <c r="A30" s="96" t="s">
        <v>41</v>
      </c>
      <c r="B30" s="90" t="s">
        <v>112</v>
      </c>
      <c r="C30" s="188"/>
      <c r="D30" s="189"/>
      <c r="E30" s="181"/>
      <c r="F30" s="190"/>
    </row>
    <row r="31" spans="1:6" ht="25.5">
      <c r="A31" s="96" t="s">
        <v>43</v>
      </c>
      <c r="B31" s="90" t="s">
        <v>42</v>
      </c>
      <c r="C31" s="183"/>
      <c r="D31" s="184"/>
      <c r="E31" s="185"/>
      <c r="F31" s="197"/>
    </row>
    <row r="32" spans="1:6">
      <c r="A32" s="96" t="s">
        <v>45</v>
      </c>
      <c r="B32" s="90" t="s">
        <v>159</v>
      </c>
      <c r="C32" s="188"/>
      <c r="D32" s="189">
        <f>354.15</f>
        <v>354.15</v>
      </c>
      <c r="E32" s="181"/>
      <c r="F32" s="190"/>
    </row>
    <row r="33" spans="1:6" ht="38.25">
      <c r="A33" s="96" t="s">
        <v>47</v>
      </c>
      <c r="B33" s="90" t="s">
        <v>54</v>
      </c>
      <c r="C33" s="188"/>
      <c r="D33" s="189"/>
      <c r="E33" s="181"/>
      <c r="F33" s="190"/>
    </row>
    <row r="34" spans="1:6">
      <c r="A34" s="96" t="s">
        <v>49</v>
      </c>
      <c r="B34" s="90" t="s">
        <v>56</v>
      </c>
      <c r="C34" s="188"/>
      <c r="D34" s="189">
        <v>1212.18</v>
      </c>
      <c r="E34" s="181"/>
      <c r="F34" s="190"/>
    </row>
    <row r="35" spans="1:6">
      <c r="A35" s="96" t="s">
        <v>51</v>
      </c>
      <c r="B35" s="90" t="s">
        <v>96</v>
      </c>
      <c r="C35" s="188"/>
      <c r="D35" s="189">
        <v>6600.85</v>
      </c>
      <c r="E35" s="181"/>
      <c r="F35" s="190"/>
    </row>
    <row r="36" spans="1:6">
      <c r="A36" s="96" t="s">
        <v>53</v>
      </c>
      <c r="B36" s="90" t="s">
        <v>113</v>
      </c>
      <c r="C36" s="188"/>
      <c r="D36" s="189">
        <v>6355.56</v>
      </c>
      <c r="E36" s="181"/>
      <c r="F36" s="190"/>
    </row>
    <row r="37" spans="1:6" ht="25.5">
      <c r="A37" s="96" t="s">
        <v>55</v>
      </c>
      <c r="B37" s="90" t="s">
        <v>114</v>
      </c>
      <c r="C37" s="188"/>
      <c r="D37" s="189">
        <v>80618.12</v>
      </c>
      <c r="E37" s="181"/>
      <c r="F37" s="190"/>
    </row>
    <row r="38" spans="1:6">
      <c r="A38" s="96" t="s">
        <v>57</v>
      </c>
      <c r="B38" s="90" t="s">
        <v>60</v>
      </c>
      <c r="C38" s="188"/>
      <c r="D38" s="189">
        <v>124450.2</v>
      </c>
      <c r="E38" s="181"/>
      <c r="F38" s="190"/>
    </row>
    <row r="39" spans="1:6">
      <c r="A39" s="73" t="s">
        <v>61</v>
      </c>
      <c r="B39" s="198" t="s">
        <v>62</v>
      </c>
      <c r="C39" s="188"/>
      <c r="D39" s="189"/>
      <c r="E39" s="181"/>
      <c r="F39" s="190"/>
    </row>
    <row r="40" spans="1:6">
      <c r="A40" s="73"/>
      <c r="B40" s="90"/>
      <c r="C40" s="188"/>
      <c r="D40" s="189"/>
      <c r="E40" s="181"/>
      <c r="F40" s="190"/>
    </row>
    <row r="41" spans="1:6">
      <c r="A41" s="73" t="s">
        <v>63</v>
      </c>
      <c r="B41" s="90" t="s">
        <v>64</v>
      </c>
      <c r="C41" s="188"/>
      <c r="D41" s="189"/>
      <c r="E41" s="181"/>
      <c r="F41" s="190"/>
    </row>
    <row r="42" spans="1:6" ht="25.5">
      <c r="A42" s="73" t="s">
        <v>65</v>
      </c>
      <c r="B42" s="90" t="s">
        <v>66</v>
      </c>
      <c r="C42" s="188">
        <v>89830.51</v>
      </c>
      <c r="D42" s="189">
        <v>89830.51</v>
      </c>
      <c r="E42" s="181"/>
      <c r="F42" s="190"/>
    </row>
    <row r="43" spans="1:6">
      <c r="A43" s="73" t="s">
        <v>67</v>
      </c>
      <c r="B43" s="90" t="s">
        <v>68</v>
      </c>
      <c r="C43" s="188"/>
      <c r="D43" s="189"/>
      <c r="E43" s="181"/>
      <c r="F43" s="190"/>
    </row>
    <row r="44" spans="1:6">
      <c r="A44" s="73"/>
      <c r="B44" s="90"/>
      <c r="C44" s="188"/>
      <c r="D44" s="189"/>
      <c r="E44" s="181"/>
      <c r="F44" s="190"/>
    </row>
    <row r="45" spans="1:6">
      <c r="A45" s="73"/>
      <c r="B45" s="90"/>
      <c r="C45" s="183">
        <f>SUM(C41:C43)</f>
        <v>89830.51</v>
      </c>
      <c r="D45" s="199">
        <f>SUM(D41:D43)</f>
        <v>89830.51</v>
      </c>
      <c r="E45" s="185"/>
      <c r="F45" s="186">
        <f>SUM(F41:F44)</f>
        <v>0</v>
      </c>
    </row>
    <row r="46" spans="1:6">
      <c r="A46" s="73"/>
      <c r="B46" s="90"/>
      <c r="C46" s="188"/>
      <c r="D46" s="189"/>
      <c r="E46" s="181"/>
      <c r="F46" s="190"/>
    </row>
    <row r="47" spans="1:6">
      <c r="A47" s="73"/>
      <c r="B47" s="90"/>
      <c r="C47" s="188"/>
      <c r="D47" s="189"/>
      <c r="E47" s="181"/>
      <c r="F47" s="186"/>
    </row>
    <row r="48" spans="1:6" ht="13.5" thickBot="1">
      <c r="A48" s="74"/>
      <c r="B48" s="200"/>
      <c r="C48" s="201"/>
      <c r="D48" s="202"/>
      <c r="E48" s="181"/>
      <c r="F48" s="203"/>
    </row>
    <row r="49" spans="1:6" ht="13.5" thickBot="1">
      <c r="A49" s="259"/>
      <c r="B49" s="251"/>
      <c r="C49" s="204"/>
      <c r="D49" s="204"/>
      <c r="E49" s="181"/>
      <c r="F49" s="204"/>
    </row>
    <row r="50" spans="1:6">
      <c r="A50" s="75"/>
      <c r="B50" s="205" t="s">
        <v>71</v>
      </c>
      <c r="C50" s="206"/>
      <c r="D50" s="207"/>
      <c r="E50" s="208"/>
      <c r="F50" s="209"/>
    </row>
    <row r="51" spans="1:6">
      <c r="A51" s="73">
        <v>1</v>
      </c>
      <c r="B51" s="90" t="s">
        <v>72</v>
      </c>
      <c r="C51" s="188">
        <v>18644.439999999999</v>
      </c>
      <c r="D51" s="226">
        <v>18644.439999999999</v>
      </c>
      <c r="E51" s="181"/>
      <c r="F51" s="190"/>
    </row>
    <row r="52" spans="1:6">
      <c r="A52" s="73" t="s">
        <v>61</v>
      </c>
      <c r="B52" s="90" t="s">
        <v>73</v>
      </c>
      <c r="C52" s="188">
        <v>94067.79</v>
      </c>
      <c r="D52" s="226">
        <v>94067.79</v>
      </c>
      <c r="E52" s="181"/>
      <c r="F52" s="190"/>
    </row>
    <row r="53" spans="1:6">
      <c r="A53" s="73" t="s">
        <v>74</v>
      </c>
      <c r="B53" s="90" t="s">
        <v>75</v>
      </c>
      <c r="C53" s="188">
        <v>8474.58</v>
      </c>
      <c r="D53" s="226">
        <v>8474.58</v>
      </c>
      <c r="E53" s="181"/>
      <c r="F53" s="190"/>
    </row>
    <row r="54" spans="1:6">
      <c r="A54" s="73" t="s">
        <v>76</v>
      </c>
      <c r="B54" s="90" t="s">
        <v>77</v>
      </c>
      <c r="C54" s="188">
        <v>18644.07</v>
      </c>
      <c r="D54" s="226">
        <v>18644.07</v>
      </c>
      <c r="E54" s="181"/>
      <c r="F54" s="190"/>
    </row>
    <row r="55" spans="1:6">
      <c r="A55" s="73"/>
      <c r="B55" s="90"/>
      <c r="C55" s="183">
        <f>SUM(C51:C54)</f>
        <v>139830.88</v>
      </c>
      <c r="D55" s="199">
        <f>SUM(D51:D54)</f>
        <v>139830.88</v>
      </c>
      <c r="E55" s="185"/>
      <c r="F55" s="186">
        <f>SUM(F51:F54)</f>
        <v>0</v>
      </c>
    </row>
    <row r="56" spans="1:6">
      <c r="A56" s="76"/>
      <c r="B56" s="210"/>
      <c r="C56" s="211"/>
      <c r="D56" s="212"/>
      <c r="E56" s="185"/>
      <c r="F56" s="213"/>
    </row>
    <row r="57" spans="1:6" ht="13.5" thickBot="1">
      <c r="A57" s="74"/>
      <c r="B57" s="200"/>
      <c r="C57" s="214">
        <f>C15+C16+C45+C55</f>
        <v>808666.63</v>
      </c>
      <c r="D57" s="215">
        <f>D15+D16+D45+D55</f>
        <v>747660.66999999993</v>
      </c>
      <c r="E57" s="185">
        <v>734327.47</v>
      </c>
      <c r="F57" s="216">
        <f>F15+F45+F55</f>
        <v>74339.16</v>
      </c>
    </row>
    <row r="59" spans="1:6">
      <c r="B59" s="251" t="s">
        <v>78</v>
      </c>
      <c r="C59" s="251"/>
      <c r="D59" s="251"/>
      <c r="E59" s="251"/>
      <c r="F59" s="251"/>
    </row>
    <row r="60" spans="1:6">
      <c r="B60" s="251"/>
      <c r="C60" s="251"/>
      <c r="D60" s="251" t="s">
        <v>272</v>
      </c>
      <c r="E60" s="251"/>
      <c r="F60" s="251"/>
    </row>
    <row r="61" spans="1:6">
      <c r="B61" s="251" t="s">
        <v>273</v>
      </c>
      <c r="C61" s="251"/>
      <c r="D61" s="251"/>
      <c r="E61" s="251"/>
      <c r="F61" s="251"/>
    </row>
    <row r="62" spans="1:6">
      <c r="B62" s="251" t="s">
        <v>274</v>
      </c>
      <c r="C62" s="251"/>
      <c r="D62" s="251"/>
      <c r="E62" s="251"/>
      <c r="F62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2"/>
  <sheetViews>
    <sheetView workbookViewId="0">
      <selection sqref="A1:F6"/>
    </sheetView>
  </sheetViews>
  <sheetFormatPr defaultRowHeight="12.75"/>
  <cols>
    <col min="1" max="1" width="6.85546875" customWidth="1"/>
    <col min="2" max="2" width="39.42578125" style="133" customWidth="1"/>
    <col min="3" max="3" width="13.140625" style="133" bestFit="1" customWidth="1"/>
    <col min="4" max="4" width="14.7109375" style="133" customWidth="1"/>
    <col min="5" max="5" width="13.28515625" style="133" customWidth="1"/>
    <col min="6" max="6" width="14.140625" style="133" customWidth="1"/>
    <col min="7" max="7" width="9.140625" style="133"/>
  </cols>
  <sheetData>
    <row r="1" spans="1:7" ht="12.75" customHeight="1">
      <c r="A1" s="268" t="s">
        <v>0</v>
      </c>
      <c r="B1" s="272"/>
      <c r="C1" s="272"/>
      <c r="D1" s="272"/>
      <c r="E1" s="272"/>
      <c r="F1" s="272"/>
      <c r="G1" s="246"/>
    </row>
    <row r="2" spans="1:7" ht="12.75" customHeight="1">
      <c r="A2" s="268" t="s">
        <v>1</v>
      </c>
      <c r="B2" s="272"/>
      <c r="C2" s="272"/>
      <c r="D2" s="272"/>
      <c r="E2" s="272"/>
      <c r="F2" s="272"/>
      <c r="G2" s="246"/>
    </row>
    <row r="3" spans="1:7" ht="12.75" customHeight="1">
      <c r="A3" s="268" t="s">
        <v>2</v>
      </c>
      <c r="B3" s="272"/>
      <c r="C3" s="272"/>
      <c r="D3" s="272"/>
      <c r="E3" s="272"/>
      <c r="F3" s="272"/>
      <c r="G3" s="246"/>
    </row>
    <row r="4" spans="1:7" ht="12.75" customHeight="1">
      <c r="A4" s="303" t="s">
        <v>256</v>
      </c>
      <c r="B4" s="304"/>
      <c r="C4" s="304"/>
      <c r="D4" s="304"/>
      <c r="E4" s="304"/>
      <c r="F4" s="304"/>
      <c r="G4" s="251"/>
    </row>
    <row r="5" spans="1:7">
      <c r="A5" s="252"/>
      <c r="B5" s="251"/>
      <c r="C5" s="251"/>
      <c r="D5" s="251"/>
      <c r="E5" s="251"/>
      <c r="F5" s="251"/>
      <c r="G5" s="251"/>
    </row>
    <row r="6" spans="1:7" ht="12.75" customHeight="1">
      <c r="B6" s="268" t="s">
        <v>257</v>
      </c>
      <c r="C6" s="268"/>
      <c r="D6" s="268"/>
      <c r="E6" s="268"/>
      <c r="F6" s="246"/>
      <c r="G6" s="246"/>
    </row>
    <row r="7" spans="1:7">
      <c r="B7" s="246"/>
      <c r="C7" s="246"/>
      <c r="D7" s="246"/>
      <c r="E7" s="246"/>
      <c r="F7" s="246"/>
      <c r="G7" s="246"/>
    </row>
    <row r="8" spans="1:7">
      <c r="A8" s="268" t="s">
        <v>275</v>
      </c>
      <c r="B8" s="277"/>
      <c r="C8" s="277"/>
      <c r="D8" s="277"/>
      <c r="E8" s="277"/>
      <c r="F8" s="277"/>
      <c r="G8" s="246"/>
    </row>
    <row r="9" spans="1:7">
      <c r="B9" s="246"/>
      <c r="C9" s="246"/>
      <c r="D9" s="246"/>
      <c r="E9" s="246"/>
      <c r="F9" s="246"/>
      <c r="G9" s="246"/>
    </row>
    <row r="10" spans="1:7">
      <c r="A10" s="268" t="s">
        <v>276</v>
      </c>
      <c r="B10" s="277"/>
      <c r="C10" s="277"/>
      <c r="D10" s="277"/>
      <c r="E10" s="277"/>
      <c r="F10" s="277"/>
      <c r="G10" s="246"/>
    </row>
    <row r="11" spans="1:7" ht="13.5" thickBot="1">
      <c r="A11" s="275" t="s">
        <v>277</v>
      </c>
      <c r="B11" s="277"/>
      <c r="C11" s="277"/>
      <c r="D11" s="277"/>
      <c r="E11" s="277"/>
      <c r="F11" s="277"/>
      <c r="G11" s="252"/>
    </row>
    <row r="12" spans="1:7" ht="25.5" customHeight="1">
      <c r="A12" s="290" t="s">
        <v>119</v>
      </c>
      <c r="B12" s="291" t="s">
        <v>120</v>
      </c>
      <c r="C12" s="290" t="s">
        <v>121</v>
      </c>
      <c r="D12" s="280" t="s">
        <v>11</v>
      </c>
      <c r="E12" s="258" t="s">
        <v>140</v>
      </c>
      <c r="F12" s="285" t="s">
        <v>133</v>
      </c>
      <c r="G12" s="251"/>
    </row>
    <row r="13" spans="1:7" ht="13.5" thickBot="1">
      <c r="A13" s="279"/>
      <c r="B13" s="281"/>
      <c r="C13" s="279"/>
      <c r="D13" s="281"/>
      <c r="E13" s="258" t="s">
        <v>87</v>
      </c>
      <c r="F13" s="286"/>
      <c r="G13" s="251"/>
    </row>
    <row r="14" spans="1:7">
      <c r="A14" s="52"/>
      <c r="B14" s="178"/>
      <c r="C14" s="179"/>
      <c r="D14" s="180"/>
      <c r="E14" s="181"/>
      <c r="F14" s="182"/>
      <c r="G14" s="251"/>
    </row>
    <row r="15" spans="1:7">
      <c r="A15" s="73">
        <v>1</v>
      </c>
      <c r="B15" s="90" t="s">
        <v>14</v>
      </c>
      <c r="C15" s="183">
        <v>169060.84</v>
      </c>
      <c r="D15" s="184">
        <f>SUM(D19:D37)</f>
        <v>236280.63</v>
      </c>
      <c r="E15" s="185"/>
      <c r="F15" s="186"/>
      <c r="G15" s="251"/>
    </row>
    <row r="16" spans="1:7">
      <c r="A16" s="73"/>
      <c r="B16" s="90" t="s">
        <v>15</v>
      </c>
      <c r="C16" s="183">
        <v>40733.11</v>
      </c>
      <c r="D16" s="184"/>
      <c r="E16" s="185"/>
      <c r="F16" s="186"/>
      <c r="G16" s="251"/>
    </row>
    <row r="17" spans="1:6">
      <c r="A17" s="73"/>
      <c r="B17" s="90"/>
      <c r="C17" s="183"/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v>9406.7800000000007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63.75">
      <c r="A21" s="73" t="s">
        <v>22</v>
      </c>
      <c r="B21" s="95" t="s">
        <v>122</v>
      </c>
      <c r="C21" s="188"/>
      <c r="D21" s="189">
        <v>58072.5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10851.43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/>
      <c r="E24" s="181"/>
      <c r="F24" s="190"/>
    </row>
    <row r="25" spans="1:6" ht="25.5">
      <c r="A25" s="73" t="s">
        <v>31</v>
      </c>
      <c r="B25" s="90" t="s">
        <v>32</v>
      </c>
      <c r="C25" s="188"/>
      <c r="D25" s="189"/>
      <c r="E25" s="181"/>
      <c r="F25" s="190"/>
    </row>
    <row r="26" spans="1:6">
      <c r="A26" s="73" t="s">
        <v>33</v>
      </c>
      <c r="B26" s="90" t="s">
        <v>34</v>
      </c>
      <c r="C26" s="188"/>
      <c r="D26" s="189"/>
      <c r="E26" s="181"/>
      <c r="F26" s="190"/>
    </row>
    <row r="27" spans="1:6" ht="25.5">
      <c r="A27" s="73" t="s">
        <v>35</v>
      </c>
      <c r="B27" s="90" t="s">
        <v>36</v>
      </c>
      <c r="C27" s="188"/>
      <c r="D27" s="189"/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39830.480000000003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/>
      <c r="E29" s="181"/>
      <c r="F29" s="190"/>
    </row>
    <row r="30" spans="1:6">
      <c r="A30" s="73" t="s">
        <v>41</v>
      </c>
      <c r="B30" s="90" t="s">
        <v>42</v>
      </c>
      <c r="C30" s="183"/>
      <c r="D30" s="184"/>
      <c r="E30" s="185"/>
      <c r="F30" s="197"/>
    </row>
    <row r="31" spans="1:6">
      <c r="A31" s="73" t="s">
        <v>43</v>
      </c>
      <c r="B31" s="90" t="s">
        <v>159</v>
      </c>
      <c r="C31" s="188"/>
      <c r="D31" s="189"/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339.11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1846.6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1777.99</v>
      </c>
      <c r="E35" s="181"/>
      <c r="F35" s="190"/>
    </row>
    <row r="36" spans="1:6" ht="25.5">
      <c r="A36" s="73" t="s">
        <v>53</v>
      </c>
      <c r="B36" s="90" t="s">
        <v>114</v>
      </c>
      <c r="C36" s="188"/>
      <c r="D36" s="189">
        <v>19340.05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94815.69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19720.34</v>
      </c>
      <c r="D40" s="189">
        <v>19720.34</v>
      </c>
      <c r="E40" s="181"/>
      <c r="F40" s="190"/>
    </row>
    <row r="41" spans="1:6">
      <c r="A41" s="73" t="s">
        <v>65</v>
      </c>
      <c r="B41" s="90" t="s">
        <v>66</v>
      </c>
      <c r="C41" s="188"/>
      <c r="D41" s="189">
        <v>0</v>
      </c>
      <c r="E41" s="181"/>
      <c r="F41" s="190"/>
    </row>
    <row r="42" spans="1:6">
      <c r="A42" s="73" t="s">
        <v>67</v>
      </c>
      <c r="B42" s="90" t="s">
        <v>68</v>
      </c>
      <c r="C42" s="188"/>
      <c r="D42" s="189"/>
      <c r="E42" s="181"/>
      <c r="F42" s="190"/>
    </row>
    <row r="43" spans="1:6">
      <c r="A43" s="73"/>
      <c r="B43" s="90"/>
      <c r="C43" s="188"/>
      <c r="D43" s="189"/>
      <c r="E43" s="181"/>
      <c r="F43" s="190"/>
    </row>
    <row r="44" spans="1:6">
      <c r="A44" s="73"/>
      <c r="B44" s="90"/>
      <c r="C44" s="183">
        <f>SUM(C40:C42)</f>
        <v>19720.34</v>
      </c>
      <c r="D44" s="184">
        <f>SUM(D40:D42)</f>
        <v>19720.34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16520.560000000001</v>
      </c>
      <c r="D50" s="226">
        <v>16520.560000000001</v>
      </c>
      <c r="E50" s="181"/>
      <c r="F50" s="190"/>
    </row>
    <row r="51" spans="1:6">
      <c r="A51" s="73" t="s">
        <v>61</v>
      </c>
      <c r="B51" s="90" t="s">
        <v>73</v>
      </c>
      <c r="C51" s="188">
        <v>12000</v>
      </c>
      <c r="D51" s="226">
        <v>12000</v>
      </c>
      <c r="E51" s="181"/>
      <c r="F51" s="190"/>
    </row>
    <row r="52" spans="1:6">
      <c r="A52" s="73" t="s">
        <v>74</v>
      </c>
      <c r="B52" s="90" t="s">
        <v>75</v>
      </c>
      <c r="C52" s="188">
        <v>4474.58</v>
      </c>
      <c r="D52" s="226">
        <v>4474.58</v>
      </c>
      <c r="E52" s="181"/>
      <c r="F52" s="190"/>
    </row>
    <row r="53" spans="1:6">
      <c r="A53" s="73" t="s">
        <v>76</v>
      </c>
      <c r="B53" s="90" t="s">
        <v>77</v>
      </c>
      <c r="C53" s="188">
        <v>10127.120000000001</v>
      </c>
      <c r="D53" s="226">
        <v>10127.120000000001</v>
      </c>
      <c r="E53" s="181"/>
      <c r="F53" s="190"/>
    </row>
    <row r="54" spans="1:6">
      <c r="A54" s="73"/>
      <c r="B54" s="90"/>
      <c r="C54" s="183">
        <f>SUM(C50:C53)</f>
        <v>43122.26</v>
      </c>
      <c r="D54" s="184">
        <f>SUM(D50:D53)</f>
        <v>43122.26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272636.55</v>
      </c>
      <c r="D56" s="238">
        <f>D15+D16+D44+D54</f>
        <v>299123.23</v>
      </c>
      <c r="E56" s="185">
        <v>272636.55</v>
      </c>
      <c r="F56" s="216">
        <f>F15+F44+F54</f>
        <v>0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251" t="s">
        <v>278</v>
      </c>
      <c r="C61" s="251"/>
      <c r="D61" s="251"/>
      <c r="E61" s="251"/>
      <c r="F61" s="251"/>
    </row>
    <row r="62" spans="1:6">
      <c r="B62" s="251" t="s">
        <v>279</v>
      </c>
      <c r="C62" s="251"/>
      <c r="D62" s="251"/>
      <c r="E62" s="251"/>
      <c r="F62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workbookViewId="0">
      <selection sqref="A1:F6"/>
    </sheetView>
  </sheetViews>
  <sheetFormatPr defaultRowHeight="12.75"/>
  <cols>
    <col min="1" max="1" width="6.42578125" customWidth="1"/>
    <col min="2" max="2" width="39.5703125" style="133" customWidth="1"/>
    <col min="3" max="3" width="13.140625" style="133" bestFit="1" customWidth="1"/>
    <col min="4" max="4" width="15.7109375" style="133" customWidth="1"/>
    <col min="5" max="5" width="13.140625" style="133" customWidth="1"/>
    <col min="6" max="6" width="14" style="133" customWidth="1"/>
  </cols>
  <sheetData>
    <row r="1" spans="1:7" ht="12.75" customHeight="1">
      <c r="A1" s="268" t="s">
        <v>0</v>
      </c>
      <c r="B1" s="272"/>
      <c r="C1" s="272"/>
      <c r="D1" s="272"/>
      <c r="E1" s="272"/>
      <c r="F1" s="272"/>
      <c r="G1" s="253"/>
    </row>
    <row r="2" spans="1:7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7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7" ht="12.75" customHeight="1">
      <c r="A4" s="303" t="s">
        <v>256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 ht="12.75" customHeight="1">
      <c r="B6" s="268" t="s">
        <v>257</v>
      </c>
      <c r="C6" s="268"/>
      <c r="D6" s="268"/>
      <c r="E6" s="268"/>
      <c r="F6" s="246"/>
      <c r="G6" s="253"/>
    </row>
    <row r="7" spans="1:7">
      <c r="B7" s="246"/>
      <c r="C7" s="246"/>
      <c r="D7" s="246"/>
      <c r="E7" s="246"/>
      <c r="F7" s="246"/>
      <c r="G7" s="253"/>
    </row>
    <row r="8" spans="1:7">
      <c r="A8" s="268" t="s">
        <v>280</v>
      </c>
      <c r="B8" s="272"/>
      <c r="C8" s="272"/>
      <c r="D8" s="272"/>
      <c r="E8" s="272"/>
      <c r="F8" s="272"/>
      <c r="G8" s="253"/>
    </row>
    <row r="9" spans="1:7">
      <c r="B9" s="246"/>
      <c r="C9" s="246"/>
      <c r="D9" s="246"/>
      <c r="E9" s="246"/>
      <c r="F9" s="246"/>
      <c r="G9" s="253"/>
    </row>
    <row r="10" spans="1:7">
      <c r="A10" s="268" t="s">
        <v>281</v>
      </c>
      <c r="B10" s="272"/>
      <c r="C10" s="272"/>
      <c r="D10" s="272"/>
      <c r="E10" s="272"/>
      <c r="F10" s="272"/>
      <c r="G10" s="253"/>
    </row>
    <row r="11" spans="1:7" ht="13.5" thickBot="1">
      <c r="A11" s="275" t="s">
        <v>282</v>
      </c>
      <c r="B11" s="272"/>
      <c r="C11" s="272"/>
      <c r="D11" s="272"/>
      <c r="E11" s="272"/>
      <c r="F11" s="272"/>
      <c r="G11" s="1"/>
    </row>
    <row r="12" spans="1:7" ht="25.5" customHeight="1">
      <c r="A12" s="290" t="s">
        <v>119</v>
      </c>
      <c r="B12" s="291" t="s">
        <v>120</v>
      </c>
      <c r="C12" s="290" t="s">
        <v>121</v>
      </c>
      <c r="D12" s="280" t="s">
        <v>11</v>
      </c>
      <c r="E12" s="258" t="s">
        <v>86</v>
      </c>
      <c r="F12" s="285" t="s">
        <v>133</v>
      </c>
    </row>
    <row r="13" spans="1:7" ht="13.5" thickBot="1">
      <c r="A13" s="279"/>
      <c r="B13" s="281"/>
      <c r="C13" s="292"/>
      <c r="D13" s="281"/>
      <c r="E13" s="258" t="s">
        <v>87</v>
      </c>
      <c r="F13" s="286"/>
    </row>
    <row r="14" spans="1:7">
      <c r="A14" s="52"/>
      <c r="B14" s="178"/>
      <c r="C14" s="179"/>
      <c r="D14" s="180"/>
      <c r="E14" s="181"/>
      <c r="F14" s="182"/>
    </row>
    <row r="15" spans="1:7">
      <c r="A15" s="73">
        <v>1</v>
      </c>
      <c r="B15" s="90" t="s">
        <v>14</v>
      </c>
      <c r="C15" s="183">
        <v>144545.95000000001</v>
      </c>
      <c r="D15" s="184">
        <f>SUM(D19:D37)</f>
        <v>217998.94</v>
      </c>
      <c r="E15" s="185"/>
      <c r="F15" s="186"/>
    </row>
    <row r="16" spans="1:7">
      <c r="A16" s="73"/>
      <c r="B16" s="90" t="s">
        <v>15</v>
      </c>
      <c r="C16" s="183">
        <v>34826.559999999998</v>
      </c>
      <c r="D16" s="184"/>
      <c r="E16" s="185"/>
      <c r="F16" s="186"/>
    </row>
    <row r="17" spans="1:6">
      <c r="A17" s="73"/>
      <c r="B17" s="90"/>
      <c r="C17" s="183"/>
      <c r="D17" s="184"/>
      <c r="E17" s="185"/>
      <c r="F17" s="186"/>
    </row>
    <row r="18" spans="1:6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v>9406.77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63.75">
      <c r="A21" s="73" t="s">
        <v>22</v>
      </c>
      <c r="B21" s="95" t="s">
        <v>122</v>
      </c>
      <c r="C21" s="188"/>
      <c r="D21" s="189">
        <v>45249</v>
      </c>
      <c r="E21" s="181"/>
      <c r="F21" s="190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19772.060000000001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/>
      <c r="E24" s="181"/>
      <c r="F24" s="190"/>
    </row>
    <row r="25" spans="1:6" ht="25.5">
      <c r="A25" s="73" t="s">
        <v>31</v>
      </c>
      <c r="B25" s="90" t="s">
        <v>32</v>
      </c>
      <c r="C25" s="188"/>
      <c r="D25" s="189"/>
      <c r="E25" s="181"/>
      <c r="F25" s="190"/>
    </row>
    <row r="26" spans="1:6">
      <c r="A26" s="73" t="s">
        <v>33</v>
      </c>
      <c r="B26" s="90" t="s">
        <v>34</v>
      </c>
      <c r="C26" s="188"/>
      <c r="D26" s="189"/>
      <c r="E26" s="181"/>
      <c r="F26" s="190"/>
    </row>
    <row r="27" spans="1:6" ht="25.5">
      <c r="A27" s="73" t="s">
        <v>35</v>
      </c>
      <c r="B27" s="90" t="s">
        <v>36</v>
      </c>
      <c r="C27" s="188"/>
      <c r="D27" s="189"/>
      <c r="E27" s="181"/>
      <c r="F27" s="190"/>
    </row>
    <row r="28" spans="1:6" ht="25.5">
      <c r="A28" s="73" t="s">
        <v>37</v>
      </c>
      <c r="B28" s="90" t="s">
        <v>38</v>
      </c>
      <c r="C28" s="188"/>
      <c r="D28" s="189">
        <v>39830.519999999997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/>
      <c r="E29" s="181"/>
      <c r="F29" s="190"/>
    </row>
    <row r="30" spans="1:6">
      <c r="A30" s="73" t="s">
        <v>41</v>
      </c>
      <c r="B30" s="90" t="s">
        <v>42</v>
      </c>
      <c r="C30" s="183"/>
      <c r="D30" s="195"/>
      <c r="E30" s="196"/>
      <c r="F30" s="197"/>
    </row>
    <row r="31" spans="1:6">
      <c r="A31" s="73" t="s">
        <v>43</v>
      </c>
      <c r="B31" s="95" t="s">
        <v>52</v>
      </c>
      <c r="C31" s="188"/>
      <c r="D31" s="189"/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298.57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1625.92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1565.52</v>
      </c>
      <c r="E35" s="181"/>
      <c r="F35" s="190"/>
    </row>
    <row r="36" spans="1:6" ht="25.5">
      <c r="A36" s="73" t="s">
        <v>53</v>
      </c>
      <c r="B36" s="90" t="s">
        <v>114</v>
      </c>
      <c r="C36" s="188"/>
      <c r="D36" s="189">
        <v>6811.58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93439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17796.61</v>
      </c>
      <c r="D40" s="189">
        <v>17796.61</v>
      </c>
      <c r="E40" s="181"/>
      <c r="F40" s="190"/>
    </row>
    <row r="41" spans="1:6">
      <c r="A41" s="73" t="s">
        <v>65</v>
      </c>
      <c r="B41" s="90" t="s">
        <v>66</v>
      </c>
      <c r="C41" s="188">
        <v>0</v>
      </c>
      <c r="D41" s="189">
        <v>0</v>
      </c>
      <c r="E41" s="181"/>
      <c r="F41" s="190"/>
    </row>
    <row r="42" spans="1:6">
      <c r="A42" s="73" t="s">
        <v>67</v>
      </c>
      <c r="B42" s="90" t="s">
        <v>68</v>
      </c>
      <c r="C42" s="188"/>
      <c r="D42" s="189"/>
      <c r="E42" s="181"/>
      <c r="F42" s="190"/>
    </row>
    <row r="43" spans="1:6">
      <c r="A43" s="73"/>
      <c r="B43" s="90"/>
      <c r="C43" s="188"/>
      <c r="D43" s="189"/>
      <c r="E43" s="181"/>
      <c r="F43" s="190"/>
    </row>
    <row r="44" spans="1:6">
      <c r="A44" s="73"/>
      <c r="B44" s="90"/>
      <c r="C44" s="183">
        <f>SUM(C40:C42)</f>
        <v>17796.61</v>
      </c>
      <c r="D44" s="199">
        <f>SUM(D40:D42)</f>
        <v>17796.61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16520.560000000001</v>
      </c>
      <c r="D50" s="226">
        <v>16520.560000000001</v>
      </c>
      <c r="E50" s="181"/>
      <c r="F50" s="190"/>
    </row>
    <row r="51" spans="1:6">
      <c r="A51" s="73" t="s">
        <v>61</v>
      </c>
      <c r="B51" s="90" t="s">
        <v>73</v>
      </c>
      <c r="C51" s="188">
        <v>-4237.29</v>
      </c>
      <c r="D51" s="226">
        <v>-4237.29</v>
      </c>
      <c r="E51" s="181"/>
      <c r="F51" s="190"/>
    </row>
    <row r="52" spans="1:6">
      <c r="A52" s="73" t="s">
        <v>74</v>
      </c>
      <c r="B52" s="90" t="s">
        <v>75</v>
      </c>
      <c r="C52" s="188">
        <v>4237.29</v>
      </c>
      <c r="D52" s="226">
        <v>4237.29</v>
      </c>
      <c r="E52" s="181"/>
      <c r="F52" s="190"/>
    </row>
    <row r="53" spans="1:6">
      <c r="A53" s="73" t="s">
        <v>76</v>
      </c>
      <c r="B53" s="90" t="s">
        <v>77</v>
      </c>
      <c r="C53" s="188">
        <v>10169.49</v>
      </c>
      <c r="D53" s="226">
        <v>10169.49</v>
      </c>
      <c r="E53" s="181"/>
      <c r="F53" s="190"/>
    </row>
    <row r="54" spans="1:6">
      <c r="A54" s="73"/>
      <c r="B54" s="90"/>
      <c r="C54" s="183">
        <f>SUM(C50:C53)</f>
        <v>26690.050000000003</v>
      </c>
      <c r="D54" s="199">
        <f>SUM(D50:D53)</f>
        <v>26690.050000000003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223859.16999999998</v>
      </c>
      <c r="D56" s="215">
        <f>D15+D16+D44+D54</f>
        <v>262485.59999999998</v>
      </c>
      <c r="E56" s="185">
        <v>223859.17</v>
      </c>
      <c r="F56" s="216">
        <f>F15+F44+F54</f>
        <v>0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251" t="s">
        <v>278</v>
      </c>
      <c r="C61" s="251"/>
      <c r="D61" s="251"/>
      <c r="E61" s="251"/>
      <c r="F61" s="251"/>
    </row>
    <row r="62" spans="1:6">
      <c r="B62" s="251" t="s">
        <v>279</v>
      </c>
      <c r="C62" s="251"/>
      <c r="D62" s="251"/>
      <c r="E62" s="251"/>
      <c r="F62" s="251"/>
    </row>
  </sheetData>
  <mergeCells count="13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C12:C13"/>
    <mergeCell ref="D12:D1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62"/>
  <sheetViews>
    <sheetView workbookViewId="0">
      <selection sqref="A1:F6"/>
    </sheetView>
  </sheetViews>
  <sheetFormatPr defaultRowHeight="12.75"/>
  <cols>
    <col min="1" max="1" width="6.140625" customWidth="1"/>
    <col min="2" max="2" width="37.42578125" style="133" customWidth="1"/>
    <col min="3" max="5" width="11.140625" style="133" customWidth="1"/>
    <col min="6" max="6" width="14.140625" style="133" customWidth="1"/>
  </cols>
  <sheetData>
    <row r="1" spans="1:9" ht="12.75" customHeight="1">
      <c r="A1" s="268" t="s">
        <v>0</v>
      </c>
      <c r="B1" s="272"/>
      <c r="C1" s="272"/>
      <c r="D1" s="272"/>
      <c r="E1" s="272"/>
      <c r="F1" s="272"/>
      <c r="G1" s="253"/>
    </row>
    <row r="2" spans="1:9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9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9" ht="12.75" customHeight="1">
      <c r="A4" s="303" t="s">
        <v>256</v>
      </c>
      <c r="B4" s="304"/>
      <c r="C4" s="304"/>
      <c r="D4" s="304"/>
      <c r="E4" s="304"/>
      <c r="F4" s="304"/>
    </row>
    <row r="5" spans="1:9">
      <c r="A5" s="252"/>
      <c r="B5" s="251"/>
      <c r="C5" s="251"/>
      <c r="D5" s="251"/>
      <c r="E5" s="251"/>
      <c r="F5" s="251"/>
    </row>
    <row r="6" spans="1:9" ht="12.75" customHeight="1">
      <c r="B6" s="268" t="s">
        <v>257</v>
      </c>
      <c r="C6" s="268"/>
      <c r="D6" s="268"/>
      <c r="E6" s="268"/>
      <c r="F6" s="246"/>
      <c r="G6" s="253"/>
    </row>
    <row r="7" spans="1:9">
      <c r="B7" s="246"/>
      <c r="C7" s="246"/>
      <c r="D7" s="246"/>
      <c r="E7" s="246"/>
      <c r="F7" s="246"/>
      <c r="G7" s="253"/>
    </row>
    <row r="8" spans="1:9">
      <c r="A8" s="268" t="s">
        <v>283</v>
      </c>
      <c r="B8" s="272"/>
      <c r="C8" s="272"/>
      <c r="D8" s="272"/>
      <c r="E8" s="272"/>
      <c r="F8" s="272"/>
      <c r="G8" s="253"/>
    </row>
    <row r="9" spans="1:9">
      <c r="B9" s="246"/>
      <c r="C9" s="246"/>
      <c r="D9" s="246"/>
      <c r="E9" s="246"/>
      <c r="F9" s="246"/>
      <c r="G9" s="253"/>
    </row>
    <row r="10" spans="1:9">
      <c r="A10" s="268" t="s">
        <v>284</v>
      </c>
      <c r="B10" s="272"/>
      <c r="C10" s="272"/>
      <c r="D10" s="272"/>
      <c r="E10" s="272"/>
      <c r="F10" s="272"/>
      <c r="G10" s="253"/>
    </row>
    <row r="11" spans="1:9" ht="13.5" thickBot="1">
      <c r="A11" s="273" t="s">
        <v>285</v>
      </c>
      <c r="B11" s="274"/>
      <c r="C11" s="274"/>
      <c r="D11" s="274"/>
      <c r="E11" s="274"/>
      <c r="F11" s="274"/>
      <c r="G11" s="1"/>
    </row>
    <row r="12" spans="1:9" ht="25.5">
      <c r="A12" s="262" t="s">
        <v>8</v>
      </c>
      <c r="B12" s="264" t="s">
        <v>9</v>
      </c>
      <c r="C12" s="260" t="s">
        <v>111</v>
      </c>
      <c r="D12" s="264" t="s">
        <v>11</v>
      </c>
      <c r="E12" s="248" t="s">
        <v>86</v>
      </c>
      <c r="F12" s="264" t="s">
        <v>133</v>
      </c>
      <c r="I12" s="250"/>
    </row>
    <row r="13" spans="1:9">
      <c r="A13" s="263"/>
      <c r="B13" s="265"/>
      <c r="C13" s="261" t="s">
        <v>87</v>
      </c>
      <c r="D13" s="265"/>
      <c r="E13" s="249" t="s">
        <v>87</v>
      </c>
      <c r="F13" s="265"/>
    </row>
    <row r="14" spans="1:9">
      <c r="A14" s="2"/>
      <c r="B14" s="135"/>
      <c r="C14" s="91"/>
      <c r="D14" s="91"/>
      <c r="E14" s="91"/>
      <c r="F14" s="135"/>
    </row>
    <row r="15" spans="1:9" ht="25.5">
      <c r="A15" s="5">
        <v>1</v>
      </c>
      <c r="B15" s="135" t="s">
        <v>14</v>
      </c>
      <c r="C15" s="137">
        <v>10710532.060000001</v>
      </c>
      <c r="D15" s="138">
        <f>SUM(D19:D38)</f>
        <v>10818444.060000001</v>
      </c>
      <c r="E15" s="138"/>
      <c r="F15" s="139"/>
    </row>
    <row r="16" spans="1:9">
      <c r="A16" s="5"/>
      <c r="B16" s="135" t="s">
        <v>15</v>
      </c>
      <c r="C16" s="137">
        <v>2339632.38</v>
      </c>
      <c r="D16" s="138"/>
      <c r="E16" s="138"/>
      <c r="F16" s="139"/>
    </row>
    <row r="17" spans="1:6">
      <c r="A17" s="5"/>
      <c r="B17" s="135" t="s">
        <v>286</v>
      </c>
      <c r="C17" s="138">
        <v>143472.69</v>
      </c>
      <c r="D17" s="138"/>
      <c r="E17" s="138"/>
      <c r="F17" s="139"/>
    </row>
    <row r="18" spans="1:6">
      <c r="A18" s="2"/>
      <c r="B18" s="141" t="s">
        <v>17</v>
      </c>
      <c r="C18" s="91"/>
      <c r="D18" s="91"/>
      <c r="E18" s="91"/>
      <c r="F18" s="135"/>
    </row>
    <row r="19" spans="1:6">
      <c r="A19" s="5" t="s">
        <v>18</v>
      </c>
      <c r="B19" s="135" t="s">
        <v>19</v>
      </c>
      <c r="C19" s="142"/>
      <c r="D19" s="173">
        <v>1030857.63</v>
      </c>
      <c r="E19" s="173"/>
      <c r="F19" s="143"/>
    </row>
    <row r="20" spans="1:6">
      <c r="A20" s="5" t="s">
        <v>20</v>
      </c>
      <c r="B20" s="135" t="s">
        <v>21</v>
      </c>
      <c r="C20" s="142"/>
      <c r="D20" s="173">
        <v>7123.2</v>
      </c>
      <c r="E20" s="173"/>
      <c r="F20" s="143"/>
    </row>
    <row r="21" spans="1:6" ht="25.5">
      <c r="A21" s="5" t="s">
        <v>22</v>
      </c>
      <c r="B21" s="135" t="s">
        <v>88</v>
      </c>
      <c r="C21" s="142"/>
      <c r="D21" s="173"/>
      <c r="E21" s="173"/>
      <c r="F21" s="135"/>
    </row>
    <row r="22" spans="1:6" ht="25.5">
      <c r="A22" s="5"/>
      <c r="B22" s="135" t="s">
        <v>24</v>
      </c>
      <c r="C22" s="142"/>
      <c r="D22" s="173">
        <v>1478096.07</v>
      </c>
      <c r="E22" s="173"/>
      <c r="F22" s="143"/>
    </row>
    <row r="23" spans="1:6" ht="25.5">
      <c r="A23" s="5" t="s">
        <v>25</v>
      </c>
      <c r="B23" s="135" t="s">
        <v>26</v>
      </c>
      <c r="C23" s="142"/>
      <c r="D23" s="173"/>
      <c r="E23" s="173"/>
      <c r="F23" s="143"/>
    </row>
    <row r="24" spans="1:6">
      <c r="A24" s="5" t="s">
        <v>27</v>
      </c>
      <c r="B24" s="135" t="s">
        <v>28</v>
      </c>
      <c r="C24" s="142"/>
      <c r="D24" s="173">
        <v>1840253.45</v>
      </c>
      <c r="E24" s="173"/>
      <c r="F24" s="143"/>
    </row>
    <row r="25" spans="1:6" ht="25.5">
      <c r="A25" s="5" t="s">
        <v>29</v>
      </c>
      <c r="B25" s="135" t="s">
        <v>30</v>
      </c>
      <c r="C25" s="142"/>
      <c r="D25" s="173">
        <v>851461.08</v>
      </c>
      <c r="E25" s="173"/>
      <c r="F25" s="143"/>
    </row>
    <row r="26" spans="1:6" ht="25.5">
      <c r="A26" s="5" t="s">
        <v>31</v>
      </c>
      <c r="B26" s="135" t="s">
        <v>32</v>
      </c>
      <c r="C26" s="142"/>
      <c r="D26" s="173">
        <v>858445.32</v>
      </c>
      <c r="E26" s="173"/>
      <c r="F26" s="143"/>
    </row>
    <row r="27" spans="1:6">
      <c r="A27" s="5" t="s">
        <v>33</v>
      </c>
      <c r="B27" s="135" t="s">
        <v>34</v>
      </c>
      <c r="C27" s="142"/>
      <c r="D27" s="173"/>
      <c r="E27" s="173"/>
      <c r="F27" s="143"/>
    </row>
    <row r="28" spans="1:6" ht="25.5">
      <c r="A28" s="5" t="s">
        <v>35</v>
      </c>
      <c r="B28" s="135" t="s">
        <v>36</v>
      </c>
      <c r="C28" s="142"/>
      <c r="D28" s="173">
        <v>227796.6</v>
      </c>
      <c r="E28" s="173"/>
      <c r="F28" s="143"/>
    </row>
    <row r="29" spans="1:6" ht="25.5">
      <c r="A29" s="5" t="s">
        <v>37</v>
      </c>
      <c r="B29" s="135" t="s">
        <v>38</v>
      </c>
      <c r="C29" s="142"/>
      <c r="D29" s="173">
        <v>166362.72</v>
      </c>
      <c r="E29" s="173"/>
      <c r="F29" s="143"/>
    </row>
    <row r="30" spans="1:6" ht="25.5">
      <c r="A30" s="5" t="s">
        <v>39</v>
      </c>
      <c r="B30" s="135" t="s">
        <v>112</v>
      </c>
      <c r="C30" s="142"/>
      <c r="D30" s="173">
        <v>122720.36</v>
      </c>
      <c r="E30" s="173"/>
      <c r="F30" s="143"/>
    </row>
    <row r="31" spans="1:6">
      <c r="A31" s="5" t="s">
        <v>41</v>
      </c>
      <c r="B31" s="135" t="s">
        <v>42</v>
      </c>
      <c r="C31" s="137"/>
      <c r="D31" s="174">
        <v>286828.40999999997</v>
      </c>
      <c r="E31" s="174"/>
      <c r="F31" s="144"/>
    </row>
    <row r="32" spans="1:6">
      <c r="A32" s="5" t="s">
        <v>43</v>
      </c>
      <c r="B32" s="135" t="s">
        <v>159</v>
      </c>
      <c r="C32" s="142"/>
      <c r="D32" s="173">
        <v>184357.65</v>
      </c>
      <c r="E32" s="173"/>
      <c r="F32" s="143"/>
    </row>
    <row r="33" spans="1:6" ht="25.5">
      <c r="A33" s="5" t="s">
        <v>45</v>
      </c>
      <c r="B33" s="135" t="s">
        <v>54</v>
      </c>
      <c r="C33" s="142"/>
      <c r="D33" s="173"/>
      <c r="E33" s="173"/>
      <c r="F33" s="143"/>
    </row>
    <row r="34" spans="1:6">
      <c r="A34" s="5" t="s">
        <v>47</v>
      </c>
      <c r="B34" s="135" t="s">
        <v>56</v>
      </c>
      <c r="C34" s="142"/>
      <c r="D34" s="173">
        <v>53778.879999999997</v>
      </c>
      <c r="E34" s="173"/>
      <c r="F34" s="143"/>
    </row>
    <row r="35" spans="1:6">
      <c r="A35" s="5" t="s">
        <v>49</v>
      </c>
      <c r="B35" s="135" t="s">
        <v>96</v>
      </c>
      <c r="C35" s="142"/>
      <c r="D35" s="173">
        <v>292848.65999999997</v>
      </c>
      <c r="E35" s="173"/>
      <c r="F35" s="143"/>
    </row>
    <row r="36" spans="1:6">
      <c r="A36" s="5" t="s">
        <v>51</v>
      </c>
      <c r="B36" s="135" t="s">
        <v>113</v>
      </c>
      <c r="C36" s="142"/>
      <c r="D36" s="173">
        <v>281967.95</v>
      </c>
      <c r="E36" s="173"/>
      <c r="F36" s="143"/>
    </row>
    <row r="37" spans="1:6" ht="25.5">
      <c r="A37" s="5" t="s">
        <v>53</v>
      </c>
      <c r="B37" s="90" t="s">
        <v>114</v>
      </c>
      <c r="C37" s="142"/>
      <c r="D37" s="173">
        <v>1226835.78</v>
      </c>
      <c r="E37" s="173"/>
      <c r="F37" s="143"/>
    </row>
    <row r="38" spans="1:6">
      <c r="A38" s="5" t="s">
        <v>55</v>
      </c>
      <c r="B38" s="90" t="s">
        <v>60</v>
      </c>
      <c r="C38" s="142"/>
      <c r="D38" s="173">
        <v>1908710.3</v>
      </c>
      <c r="E38" s="173"/>
      <c r="F38" s="143"/>
    </row>
    <row r="39" spans="1:6">
      <c r="A39" s="5" t="s">
        <v>61</v>
      </c>
      <c r="B39" s="145" t="s">
        <v>62</v>
      </c>
      <c r="C39" s="142"/>
      <c r="D39" s="173"/>
      <c r="E39" s="173"/>
      <c r="F39" s="143"/>
    </row>
    <row r="40" spans="1:6">
      <c r="A40" s="5"/>
      <c r="B40" s="135"/>
      <c r="C40" s="142"/>
      <c r="D40" s="173"/>
      <c r="E40" s="173"/>
      <c r="F40" s="135"/>
    </row>
    <row r="41" spans="1:6">
      <c r="A41" s="5" t="s">
        <v>63</v>
      </c>
      <c r="B41" s="135" t="s">
        <v>64</v>
      </c>
      <c r="C41" s="142">
        <v>258059.32</v>
      </c>
      <c r="D41" s="173">
        <v>258059</v>
      </c>
      <c r="E41" s="173"/>
      <c r="F41" s="143"/>
    </row>
    <row r="42" spans="1:6">
      <c r="A42" s="5" t="s">
        <v>65</v>
      </c>
      <c r="B42" s="135" t="s">
        <v>66</v>
      </c>
      <c r="C42" s="142">
        <v>1986101.69</v>
      </c>
      <c r="D42" s="173">
        <v>1986102</v>
      </c>
      <c r="E42" s="173"/>
      <c r="F42" s="143"/>
    </row>
    <row r="43" spans="1:6">
      <c r="A43" s="5" t="s">
        <v>67</v>
      </c>
      <c r="B43" s="135" t="s">
        <v>68</v>
      </c>
      <c r="C43" s="142"/>
      <c r="D43" s="173">
        <v>19002.89</v>
      </c>
      <c r="E43" s="173"/>
      <c r="F43" s="143"/>
    </row>
    <row r="44" spans="1:6">
      <c r="A44" s="5" t="s">
        <v>69</v>
      </c>
      <c r="B44" s="135" t="s">
        <v>44</v>
      </c>
      <c r="C44" s="142"/>
      <c r="D44" s="173">
        <v>2750</v>
      </c>
      <c r="E44" s="173"/>
      <c r="F44" s="143"/>
    </row>
    <row r="45" spans="1:6">
      <c r="A45" s="5"/>
      <c r="B45" s="135"/>
      <c r="C45" s="137">
        <f>SUM(C41:C43)</f>
        <v>2244161.0099999998</v>
      </c>
      <c r="D45" s="138">
        <f>SUM(D41:D44)</f>
        <v>2265913.89</v>
      </c>
      <c r="E45" s="138"/>
      <c r="F45" s="139">
        <f>SUM(F41:F44)</f>
        <v>0</v>
      </c>
    </row>
    <row r="46" spans="1:6">
      <c r="A46" s="5"/>
      <c r="B46" s="135"/>
      <c r="C46" s="142"/>
      <c r="D46" s="173"/>
      <c r="E46" s="173"/>
      <c r="F46" s="143"/>
    </row>
    <row r="47" spans="1:6">
      <c r="A47" s="5"/>
      <c r="B47" s="135"/>
      <c r="C47" s="142"/>
      <c r="D47" s="173"/>
      <c r="E47" s="173"/>
      <c r="F47" s="139"/>
    </row>
    <row r="48" spans="1:6" ht="13.5" thickBot="1">
      <c r="A48" s="14"/>
      <c r="B48" s="147"/>
      <c r="C48" s="148"/>
      <c r="D48" s="176"/>
      <c r="E48" s="176"/>
      <c r="F48" s="149"/>
    </row>
    <row r="49" spans="1:6" ht="13.5" thickBot="1">
      <c r="A49" s="259"/>
      <c r="B49" s="251"/>
      <c r="C49" s="251"/>
      <c r="D49" s="251"/>
      <c r="E49" s="251"/>
      <c r="F49" s="168"/>
    </row>
    <row r="50" spans="1:6">
      <c r="A50" s="19"/>
      <c r="B50" s="152" t="s">
        <v>71</v>
      </c>
      <c r="C50" s="153"/>
      <c r="D50" s="153"/>
      <c r="E50" s="153"/>
      <c r="F50" s="169"/>
    </row>
    <row r="51" spans="1:6">
      <c r="A51" s="5">
        <v>1</v>
      </c>
      <c r="B51" s="135" t="s">
        <v>72</v>
      </c>
      <c r="C51" s="142">
        <v>80902.149999999994</v>
      </c>
      <c r="D51" s="142">
        <v>447391.38</v>
      </c>
      <c r="E51" s="142"/>
      <c r="F51" s="142"/>
    </row>
    <row r="52" spans="1:6">
      <c r="A52" s="5" t="s">
        <v>61</v>
      </c>
      <c r="B52" s="135" t="s">
        <v>73</v>
      </c>
      <c r="C52" s="142">
        <v>6839099.3200000003</v>
      </c>
      <c r="D52" s="142">
        <v>7393782.6399999997</v>
      </c>
      <c r="E52" s="142"/>
      <c r="F52" s="142"/>
    </row>
    <row r="53" spans="1:6">
      <c r="A53" s="5" t="s">
        <v>74</v>
      </c>
      <c r="B53" s="135" t="s">
        <v>75</v>
      </c>
      <c r="C53" s="142">
        <v>396788.14</v>
      </c>
      <c r="D53" s="142">
        <v>878093.51</v>
      </c>
      <c r="E53" s="142"/>
      <c r="F53" s="142"/>
    </row>
    <row r="54" spans="1:6">
      <c r="A54" s="5" t="s">
        <v>76</v>
      </c>
      <c r="B54" s="135" t="s">
        <v>77</v>
      </c>
      <c r="C54" s="142">
        <v>886728.81</v>
      </c>
      <c r="D54" s="142">
        <v>1150675.4099999999</v>
      </c>
      <c r="E54" s="142"/>
      <c r="F54" s="142"/>
    </row>
    <row r="55" spans="1:6">
      <c r="A55" s="5"/>
      <c r="B55" s="135"/>
      <c r="C55" s="138">
        <f>SUM(C51:C54)</f>
        <v>8203518.4199999999</v>
      </c>
      <c r="D55" s="138">
        <f>SUM(D51:D54)</f>
        <v>9869942.9399999995</v>
      </c>
      <c r="E55" s="138"/>
      <c r="F55" s="137">
        <f>SUM(F51:F54)</f>
        <v>0</v>
      </c>
    </row>
    <row r="56" spans="1:6">
      <c r="A56" s="23"/>
      <c r="B56" s="156"/>
      <c r="C56" s="157"/>
      <c r="D56" s="157"/>
      <c r="E56" s="157"/>
      <c r="F56" s="171"/>
    </row>
    <row r="57" spans="1:6" ht="13.5" thickBot="1">
      <c r="A57" s="14"/>
      <c r="B57" s="147"/>
      <c r="C57" s="159">
        <f>C15+C16+C45+C55</f>
        <v>23497843.870000001</v>
      </c>
      <c r="D57" s="159">
        <f>D15+D45+D55</f>
        <v>22954300.890000001</v>
      </c>
      <c r="E57" s="159">
        <v>19658509</v>
      </c>
      <c r="F57" s="159">
        <v>3839334.57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251" t="s">
        <v>287</v>
      </c>
      <c r="C61" s="251"/>
      <c r="D61" s="251"/>
      <c r="E61" s="251"/>
      <c r="F61" s="251"/>
    </row>
    <row r="62" spans="1:6">
      <c r="B62" s="251" t="s">
        <v>288</v>
      </c>
      <c r="C62" s="251"/>
      <c r="D62" s="251"/>
      <c r="E62" s="251"/>
      <c r="F62" s="251"/>
    </row>
  </sheetData>
  <mergeCells count="12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D12:D1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62"/>
  <sheetViews>
    <sheetView workbookViewId="0">
      <selection sqref="A1:F6"/>
    </sheetView>
  </sheetViews>
  <sheetFormatPr defaultRowHeight="12.75"/>
  <cols>
    <col min="1" max="1" width="7" customWidth="1"/>
    <col min="2" max="2" width="34.42578125" style="133" customWidth="1"/>
    <col min="3" max="5" width="11.140625" style="133" customWidth="1"/>
    <col min="6" max="6" width="14.140625" customWidth="1"/>
  </cols>
  <sheetData>
    <row r="1" spans="1:8" ht="12.75" customHeight="1">
      <c r="A1" s="268" t="s">
        <v>0</v>
      </c>
      <c r="B1" s="272"/>
      <c r="C1" s="272"/>
      <c r="D1" s="272"/>
      <c r="E1" s="272"/>
      <c r="F1" s="272"/>
      <c r="G1" s="253"/>
    </row>
    <row r="2" spans="1:8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8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8" ht="12.75" customHeight="1">
      <c r="A4" s="303" t="s">
        <v>143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 ht="12.75" customHeight="1">
      <c r="B6" s="268" t="s">
        <v>257</v>
      </c>
      <c r="C6" s="268"/>
      <c r="D6" s="268"/>
      <c r="E6" s="268"/>
      <c r="F6" s="246"/>
      <c r="G6" s="253"/>
    </row>
    <row r="7" spans="1:8">
      <c r="B7" s="246"/>
      <c r="C7" s="246"/>
      <c r="D7" s="246"/>
      <c r="E7" s="246"/>
      <c r="F7" s="253"/>
      <c r="G7" s="253"/>
    </row>
    <row r="8" spans="1:8">
      <c r="A8" s="268" t="s">
        <v>289</v>
      </c>
      <c r="B8" s="277"/>
      <c r="C8" s="277"/>
      <c r="D8" s="277"/>
      <c r="E8" s="277"/>
      <c r="F8" s="277"/>
      <c r="G8" s="253"/>
    </row>
    <row r="9" spans="1:8">
      <c r="B9" s="246"/>
      <c r="C9" s="246"/>
      <c r="D9" s="246"/>
      <c r="E9" s="246"/>
      <c r="F9" s="253"/>
      <c r="G9" s="253"/>
    </row>
    <row r="10" spans="1:8">
      <c r="A10" s="268" t="s">
        <v>290</v>
      </c>
      <c r="B10" s="277"/>
      <c r="C10" s="277"/>
      <c r="D10" s="277"/>
      <c r="E10" s="277"/>
      <c r="F10" s="277"/>
      <c r="G10" s="253"/>
    </row>
    <row r="11" spans="1:8" ht="13.5" thickBot="1">
      <c r="A11" s="273" t="s">
        <v>291</v>
      </c>
      <c r="B11" s="312"/>
      <c r="C11" s="312"/>
      <c r="D11" s="312"/>
      <c r="E11" s="312"/>
      <c r="F11" s="312"/>
      <c r="G11" s="1"/>
    </row>
    <row r="12" spans="1:8" ht="25.5">
      <c r="A12" s="262" t="s">
        <v>8</v>
      </c>
      <c r="B12" s="264" t="s">
        <v>9</v>
      </c>
      <c r="C12" s="260" t="s">
        <v>111</v>
      </c>
      <c r="D12" s="264" t="s">
        <v>11</v>
      </c>
      <c r="E12" s="248" t="s">
        <v>86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 t="s">
        <v>87</v>
      </c>
      <c r="F13" s="265"/>
    </row>
    <row r="14" spans="1:8">
      <c r="A14" s="2"/>
      <c r="B14" s="135"/>
      <c r="C14" s="91"/>
      <c r="D14" s="91"/>
      <c r="E14" s="91"/>
      <c r="F14" s="3"/>
    </row>
    <row r="15" spans="1:8" ht="25.5">
      <c r="A15" s="5">
        <v>1</v>
      </c>
      <c r="B15" s="135" t="s">
        <v>14</v>
      </c>
      <c r="C15" s="137">
        <v>7626194.1100000003</v>
      </c>
      <c r="D15" s="138">
        <f>SUM(D19:D38)</f>
        <v>8410382.1199999992</v>
      </c>
      <c r="E15" s="138"/>
      <c r="F15" s="7"/>
    </row>
    <row r="16" spans="1:8">
      <c r="A16" s="5"/>
      <c r="B16" s="135" t="s">
        <v>15</v>
      </c>
      <c r="C16" s="137">
        <v>1837436.98</v>
      </c>
      <c r="D16" s="138"/>
      <c r="E16" s="138"/>
      <c r="F16" s="7"/>
    </row>
    <row r="17" spans="1:6">
      <c r="A17" s="5"/>
      <c r="B17" s="135" t="s">
        <v>292</v>
      </c>
      <c r="C17" s="138">
        <v>35806.239999999998</v>
      </c>
      <c r="D17" s="138"/>
      <c r="E17" s="138"/>
      <c r="F17" s="7"/>
    </row>
    <row r="18" spans="1:6">
      <c r="A18" s="2"/>
      <c r="B18" s="141" t="s">
        <v>17</v>
      </c>
      <c r="C18" s="91"/>
      <c r="D18" s="91"/>
      <c r="E18" s="91"/>
      <c r="F18" s="3"/>
    </row>
    <row r="19" spans="1:6">
      <c r="A19" s="5" t="s">
        <v>18</v>
      </c>
      <c r="B19" s="135" t="s">
        <v>19</v>
      </c>
      <c r="C19" s="142"/>
      <c r="D19" s="173">
        <v>706898.3</v>
      </c>
      <c r="E19" s="173"/>
      <c r="F19" s="11"/>
    </row>
    <row r="20" spans="1:6">
      <c r="A20" s="5" t="s">
        <v>20</v>
      </c>
      <c r="B20" s="135" t="s">
        <v>21</v>
      </c>
      <c r="C20" s="142"/>
      <c r="D20" s="173">
        <v>1940.4</v>
      </c>
      <c r="E20" s="173"/>
      <c r="F20" s="11"/>
    </row>
    <row r="21" spans="1:6" ht="25.5">
      <c r="A21" s="5" t="s">
        <v>22</v>
      </c>
      <c r="B21" s="135" t="s">
        <v>88</v>
      </c>
      <c r="C21" s="142"/>
      <c r="D21" s="173"/>
      <c r="E21" s="173"/>
      <c r="F21" s="3"/>
    </row>
    <row r="22" spans="1:6" ht="25.5">
      <c r="A22" s="5"/>
      <c r="B22" s="135" t="s">
        <v>24</v>
      </c>
      <c r="C22" s="142"/>
      <c r="D22" s="173">
        <v>838465.26</v>
      </c>
      <c r="E22" s="173"/>
      <c r="F22" s="11"/>
    </row>
    <row r="23" spans="1:6" ht="25.5">
      <c r="A23" s="5" t="s">
        <v>25</v>
      </c>
      <c r="B23" s="135" t="s">
        <v>26</v>
      </c>
      <c r="C23" s="142"/>
      <c r="D23" s="173"/>
      <c r="E23" s="173"/>
      <c r="F23" s="11"/>
    </row>
    <row r="24" spans="1:6">
      <c r="A24" s="5" t="s">
        <v>27</v>
      </c>
      <c r="B24" s="135" t="s">
        <v>28</v>
      </c>
      <c r="C24" s="142"/>
      <c r="D24" s="173">
        <v>2234330.21</v>
      </c>
      <c r="E24" s="173"/>
      <c r="F24" s="11"/>
    </row>
    <row r="25" spans="1:6" ht="25.5">
      <c r="A25" s="5" t="s">
        <v>29</v>
      </c>
      <c r="B25" s="135" t="s">
        <v>30</v>
      </c>
      <c r="C25" s="142"/>
      <c r="D25" s="173">
        <v>486549.24</v>
      </c>
      <c r="E25" s="173"/>
      <c r="F25" s="11"/>
    </row>
    <row r="26" spans="1:6" ht="25.5">
      <c r="A26" s="5" t="s">
        <v>31</v>
      </c>
      <c r="B26" s="135" t="s">
        <v>32</v>
      </c>
      <c r="C26" s="142"/>
      <c r="D26" s="173">
        <v>491944.56</v>
      </c>
      <c r="E26" s="173"/>
      <c r="F26" s="11"/>
    </row>
    <row r="27" spans="1:6">
      <c r="A27" s="5" t="s">
        <v>33</v>
      </c>
      <c r="B27" s="135" t="s">
        <v>34</v>
      </c>
      <c r="C27" s="142"/>
      <c r="D27" s="173">
        <v>153305.1</v>
      </c>
      <c r="E27" s="173"/>
      <c r="F27" s="11"/>
    </row>
    <row r="28" spans="1:6" ht="25.5">
      <c r="A28" s="5" t="s">
        <v>35</v>
      </c>
      <c r="B28" s="135" t="s">
        <v>36</v>
      </c>
      <c r="C28" s="142"/>
      <c r="D28" s="173">
        <v>136271.16</v>
      </c>
      <c r="E28" s="173"/>
      <c r="F28" s="11"/>
    </row>
    <row r="29" spans="1:6" ht="25.5">
      <c r="A29" s="5" t="s">
        <v>37</v>
      </c>
      <c r="B29" s="135" t="s">
        <v>38</v>
      </c>
      <c r="C29" s="142"/>
      <c r="D29" s="173">
        <v>142372.92000000001</v>
      </c>
      <c r="E29" s="173"/>
      <c r="F29" s="11"/>
    </row>
    <row r="30" spans="1:6" ht="25.5">
      <c r="A30" s="5" t="s">
        <v>39</v>
      </c>
      <c r="B30" s="135" t="s">
        <v>112</v>
      </c>
      <c r="C30" s="142"/>
      <c r="D30" s="173">
        <v>70696.539999999994</v>
      </c>
      <c r="E30" s="173"/>
      <c r="F30" s="11"/>
    </row>
    <row r="31" spans="1:6">
      <c r="A31" s="5" t="s">
        <v>41</v>
      </c>
      <c r="B31" s="135" t="s">
        <v>42</v>
      </c>
      <c r="C31" s="137"/>
      <c r="D31" s="174">
        <v>286828.44</v>
      </c>
      <c r="E31" s="174"/>
      <c r="F31" s="12"/>
    </row>
    <row r="32" spans="1:6">
      <c r="A32" s="5" t="s">
        <v>43</v>
      </c>
      <c r="B32" s="135" t="s">
        <v>159</v>
      </c>
      <c r="C32" s="142"/>
      <c r="D32" s="173">
        <v>128433.76</v>
      </c>
      <c r="E32" s="173"/>
      <c r="F32" s="11"/>
    </row>
    <row r="33" spans="1:6" ht="25.5">
      <c r="A33" s="5" t="s">
        <v>45</v>
      </c>
      <c r="B33" s="135" t="s">
        <v>54</v>
      </c>
      <c r="C33" s="142"/>
      <c r="D33" s="173"/>
      <c r="E33" s="173"/>
      <c r="F33" s="11"/>
    </row>
    <row r="34" spans="1:6">
      <c r="A34" s="5" t="s">
        <v>47</v>
      </c>
      <c r="B34" s="135" t="s">
        <v>56</v>
      </c>
      <c r="C34" s="142"/>
      <c r="D34" s="173">
        <v>38703.83</v>
      </c>
      <c r="E34" s="173"/>
      <c r="F34" s="11"/>
    </row>
    <row r="35" spans="1:6">
      <c r="A35" s="5" t="s">
        <v>49</v>
      </c>
      <c r="B35" s="135" t="s">
        <v>96</v>
      </c>
      <c r="C35" s="142"/>
      <c r="D35" s="173">
        <v>210757.89</v>
      </c>
      <c r="E35" s="173"/>
      <c r="F35" s="11"/>
    </row>
    <row r="36" spans="1:6">
      <c r="A36" s="5" t="s">
        <v>51</v>
      </c>
      <c r="B36" s="135" t="s">
        <v>113</v>
      </c>
      <c r="C36" s="142"/>
      <c r="D36" s="173">
        <v>202928</v>
      </c>
      <c r="E36" s="173"/>
      <c r="F36" s="11"/>
    </row>
    <row r="37" spans="1:6" ht="25.5">
      <c r="A37" s="5" t="s">
        <v>53</v>
      </c>
      <c r="B37" s="90" t="s">
        <v>216</v>
      </c>
      <c r="C37" s="142"/>
      <c r="D37" s="173">
        <v>882935.21</v>
      </c>
      <c r="E37" s="173"/>
      <c r="F37" s="11"/>
    </row>
    <row r="38" spans="1:6">
      <c r="A38" s="5">
        <v>1.19</v>
      </c>
      <c r="B38" s="90" t="s">
        <v>60</v>
      </c>
      <c r="C38" s="142"/>
      <c r="D38" s="173">
        <v>1397021.3</v>
      </c>
      <c r="E38" s="173"/>
      <c r="F38" s="11"/>
    </row>
    <row r="39" spans="1:6">
      <c r="A39" s="5" t="s">
        <v>61</v>
      </c>
      <c r="B39" s="145" t="s">
        <v>62</v>
      </c>
      <c r="C39" s="142"/>
      <c r="D39" s="173"/>
      <c r="E39" s="173"/>
      <c r="F39" s="11"/>
    </row>
    <row r="40" spans="1:6">
      <c r="A40" s="5"/>
      <c r="B40" s="135"/>
      <c r="C40" s="142"/>
      <c r="D40" s="173"/>
      <c r="E40" s="173"/>
      <c r="F40" s="3"/>
    </row>
    <row r="41" spans="1:6">
      <c r="A41" s="5" t="s">
        <v>63</v>
      </c>
      <c r="B41" s="135" t="s">
        <v>64</v>
      </c>
      <c r="C41" s="142">
        <v>226084.75</v>
      </c>
      <c r="D41" s="173">
        <v>226085</v>
      </c>
      <c r="E41" s="173"/>
      <c r="F41" s="11"/>
    </row>
    <row r="42" spans="1:6">
      <c r="A42" s="5" t="s">
        <v>65</v>
      </c>
      <c r="B42" s="135" t="s">
        <v>66</v>
      </c>
      <c r="C42" s="142">
        <v>1205533.8899999999</v>
      </c>
      <c r="D42" s="173">
        <v>1205534</v>
      </c>
      <c r="E42" s="173"/>
      <c r="F42" s="11"/>
    </row>
    <row r="43" spans="1:6">
      <c r="A43" s="5" t="s">
        <v>67</v>
      </c>
      <c r="B43" s="135" t="s">
        <v>68</v>
      </c>
      <c r="C43" s="142"/>
      <c r="D43" s="173">
        <v>9711.2199999999993</v>
      </c>
      <c r="E43" s="173"/>
      <c r="F43" s="11"/>
    </row>
    <row r="44" spans="1:6">
      <c r="A44" s="5" t="s">
        <v>69</v>
      </c>
      <c r="B44" s="135" t="s">
        <v>44</v>
      </c>
      <c r="C44" s="142"/>
      <c r="D44" s="173">
        <v>2750</v>
      </c>
      <c r="E44" s="173"/>
      <c r="F44" s="11"/>
    </row>
    <row r="45" spans="1:6">
      <c r="A45" s="5" t="s">
        <v>123</v>
      </c>
      <c r="B45" s="135" t="s">
        <v>293</v>
      </c>
      <c r="C45" s="137"/>
      <c r="D45" s="174">
        <v>67409.2</v>
      </c>
      <c r="E45" s="174"/>
      <c r="F45" s="7">
        <f>SUM(F41:F44)</f>
        <v>0</v>
      </c>
    </row>
    <row r="46" spans="1:6" ht="25.5">
      <c r="A46" s="5" t="s">
        <v>149</v>
      </c>
      <c r="B46" s="135" t="s">
        <v>124</v>
      </c>
      <c r="C46" s="142"/>
      <c r="D46" s="173">
        <v>14689.97</v>
      </c>
      <c r="E46" s="173"/>
      <c r="F46" s="11"/>
    </row>
    <row r="47" spans="1:6">
      <c r="A47" s="5"/>
      <c r="B47" s="135"/>
      <c r="C47" s="223">
        <f>SUM(C41:C46)</f>
        <v>1431618.64</v>
      </c>
      <c r="D47" s="217">
        <f>SUM(D41:D46)</f>
        <v>1526179.39</v>
      </c>
      <c r="E47" s="217"/>
      <c r="F47" s="7"/>
    </row>
    <row r="48" spans="1:6" ht="13.5" thickBot="1">
      <c r="A48" s="14"/>
      <c r="B48" s="147"/>
      <c r="C48" s="148"/>
      <c r="D48" s="176"/>
      <c r="E48" s="176"/>
      <c r="F48" s="17"/>
    </row>
    <row r="49" spans="1:6" ht="13.5" thickBot="1">
      <c r="A49" s="259"/>
      <c r="B49" s="251"/>
      <c r="C49" s="251"/>
      <c r="D49" s="251"/>
      <c r="E49" s="251"/>
      <c r="F49" s="18"/>
    </row>
    <row r="50" spans="1:6">
      <c r="A50" s="19"/>
      <c r="B50" s="152" t="s">
        <v>71</v>
      </c>
      <c r="C50" s="153"/>
      <c r="D50" s="153"/>
      <c r="E50" s="153"/>
      <c r="F50" s="22"/>
    </row>
    <row r="51" spans="1:6">
      <c r="A51" s="5">
        <v>1</v>
      </c>
      <c r="B51" s="135" t="s">
        <v>72</v>
      </c>
      <c r="C51" s="142">
        <v>67712.08</v>
      </c>
      <c r="D51" s="142">
        <v>257901.65</v>
      </c>
      <c r="E51" s="142"/>
      <c r="F51" s="10"/>
    </row>
    <row r="52" spans="1:6">
      <c r="A52" s="5" t="s">
        <v>61</v>
      </c>
      <c r="B52" s="135" t="s">
        <v>73</v>
      </c>
      <c r="C52" s="142">
        <v>5837721.8600000003</v>
      </c>
      <c r="D52" s="142">
        <v>6042602.3799999999</v>
      </c>
      <c r="E52" s="142"/>
      <c r="F52" s="10"/>
    </row>
    <row r="53" spans="1:6">
      <c r="A53" s="5" t="s">
        <v>74</v>
      </c>
      <c r="B53" s="135" t="s">
        <v>75</v>
      </c>
      <c r="C53" s="142">
        <v>276771.19</v>
      </c>
      <c r="D53" s="142">
        <v>565168.87</v>
      </c>
      <c r="E53" s="142"/>
      <c r="F53" s="10"/>
    </row>
    <row r="54" spans="1:6">
      <c r="A54" s="5" t="s">
        <v>76</v>
      </c>
      <c r="B54" s="135" t="s">
        <v>77</v>
      </c>
      <c r="C54" s="142">
        <v>620991.52</v>
      </c>
      <c r="D54" s="142">
        <v>740611.26</v>
      </c>
      <c r="E54" s="142"/>
      <c r="F54" s="10"/>
    </row>
    <row r="55" spans="1:6">
      <c r="A55" s="5"/>
      <c r="B55" s="135"/>
      <c r="C55" s="138">
        <f>SUM(C51:C54)</f>
        <v>6803196.6500000004</v>
      </c>
      <c r="D55" s="138">
        <f>SUM(D51:D54)</f>
        <v>7606284.1600000001</v>
      </c>
      <c r="E55" s="138"/>
      <c r="F55" s="6">
        <f>SUM(F51:F54)</f>
        <v>0</v>
      </c>
    </row>
    <row r="56" spans="1:6">
      <c r="A56" s="23"/>
      <c r="B56" s="156"/>
      <c r="C56" s="157"/>
      <c r="D56" s="157"/>
      <c r="E56" s="157"/>
      <c r="F56" s="26"/>
    </row>
    <row r="57" spans="1:6" ht="13.5" thickBot="1">
      <c r="A57" s="14"/>
      <c r="B57" s="147"/>
      <c r="C57" s="159">
        <f>C15+C16+C47+C55</f>
        <v>17698446.380000003</v>
      </c>
      <c r="D57" s="159">
        <f>D15+D47+D55</f>
        <v>17542845.670000002</v>
      </c>
      <c r="E57" s="159">
        <f>C57-F57</f>
        <v>14336350.420000002</v>
      </c>
      <c r="F57" s="27">
        <v>3362095.96</v>
      </c>
    </row>
    <row r="59" spans="1:6">
      <c r="B59" s="251" t="s">
        <v>78</v>
      </c>
      <c r="C59" s="251"/>
      <c r="D59" s="251"/>
      <c r="E59" s="251"/>
    </row>
    <row r="61" spans="1:6">
      <c r="B61" s="251" t="s">
        <v>294</v>
      </c>
      <c r="C61" s="251"/>
      <c r="D61" s="251"/>
      <c r="E61" s="251"/>
    </row>
    <row r="62" spans="1:6">
      <c r="B62" s="251" t="s">
        <v>295</v>
      </c>
      <c r="C62" s="251"/>
      <c r="D62" s="251"/>
      <c r="E62" s="251"/>
    </row>
  </sheetData>
  <mergeCells count="12">
    <mergeCell ref="A1:F1"/>
    <mergeCell ref="A2:F2"/>
    <mergeCell ref="A3:F3"/>
    <mergeCell ref="A4:F4"/>
    <mergeCell ref="A8:F8"/>
    <mergeCell ref="B6:E6"/>
    <mergeCell ref="A10:F10"/>
    <mergeCell ref="A11:F11"/>
    <mergeCell ref="A12:A13"/>
    <mergeCell ref="B12:B13"/>
    <mergeCell ref="F12:F13"/>
    <mergeCell ref="D12:D1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63"/>
  <sheetViews>
    <sheetView workbookViewId="0"/>
  </sheetViews>
  <sheetFormatPr defaultRowHeight="12.75"/>
  <cols>
    <col min="1" max="1" width="9.140625" style="133"/>
    <col min="2" max="2" width="38.5703125" style="133" customWidth="1"/>
    <col min="3" max="4" width="11.140625" style="133" customWidth="1"/>
    <col min="5" max="5" width="14.85546875" style="133" customWidth="1"/>
  </cols>
  <sheetData>
    <row r="2" spans="1:7">
      <c r="A2" s="276" t="s">
        <v>106</v>
      </c>
      <c r="B2" s="277"/>
      <c r="C2" s="277"/>
      <c r="D2" s="277"/>
      <c r="E2" s="277"/>
      <c r="F2" s="277"/>
    </row>
    <row r="3" spans="1:7">
      <c r="A3" s="268" t="s">
        <v>107</v>
      </c>
      <c r="B3" s="272"/>
      <c r="C3" s="272"/>
      <c r="D3" s="272"/>
      <c r="E3" s="272"/>
      <c r="F3" s="253"/>
    </row>
    <row r="4" spans="1:7">
      <c r="A4" s="268" t="s">
        <v>2</v>
      </c>
      <c r="B4" s="272"/>
      <c r="C4" s="272"/>
      <c r="D4" s="272"/>
      <c r="E4" s="272"/>
      <c r="F4" s="1"/>
    </row>
    <row r="5" spans="1:7">
      <c r="A5" s="275" t="s">
        <v>3</v>
      </c>
      <c r="B5" s="272"/>
      <c r="C5" s="272"/>
      <c r="D5" s="272"/>
      <c r="E5" s="272"/>
    </row>
    <row r="6" spans="1:7">
      <c r="A6" s="268" t="s">
        <v>4</v>
      </c>
      <c r="B6" s="272"/>
      <c r="C6" s="272"/>
      <c r="D6" s="272"/>
      <c r="E6" s="272"/>
    </row>
    <row r="7" spans="1:7">
      <c r="A7" s="251"/>
      <c r="B7" s="246"/>
      <c r="C7" s="246"/>
      <c r="D7" s="246"/>
      <c r="E7" s="251"/>
    </row>
    <row r="8" spans="1:7">
      <c r="A8" s="268" t="s">
        <v>108</v>
      </c>
      <c r="B8" s="272"/>
      <c r="C8" s="272"/>
      <c r="D8" s="272"/>
      <c r="E8" s="272"/>
    </row>
    <row r="9" spans="1:7">
      <c r="A9" s="251"/>
      <c r="B9" s="246"/>
      <c r="C9" s="246"/>
      <c r="D9" s="246"/>
      <c r="E9" s="251"/>
    </row>
    <row r="10" spans="1:7">
      <c r="A10" s="268" t="s">
        <v>109</v>
      </c>
      <c r="B10" s="272"/>
      <c r="C10" s="272"/>
      <c r="D10" s="272"/>
      <c r="E10" s="272"/>
    </row>
    <row r="11" spans="1:7" ht="26.25" thickBot="1">
      <c r="A11" s="251"/>
      <c r="B11" s="252" t="s">
        <v>110</v>
      </c>
      <c r="C11" s="252"/>
      <c r="D11" s="252"/>
      <c r="E11" s="251"/>
    </row>
    <row r="12" spans="1:7" ht="25.5">
      <c r="A12" s="262" t="s">
        <v>8</v>
      </c>
      <c r="B12" s="264" t="s">
        <v>9</v>
      </c>
      <c r="C12" s="260" t="s">
        <v>111</v>
      </c>
      <c r="D12" s="264" t="s">
        <v>11</v>
      </c>
      <c r="E12" s="264" t="s">
        <v>12</v>
      </c>
      <c r="G12" s="250"/>
    </row>
    <row r="13" spans="1:7">
      <c r="A13" s="263"/>
      <c r="B13" s="265"/>
      <c r="C13" s="261"/>
      <c r="D13" s="265"/>
      <c r="E13" s="265"/>
    </row>
    <row r="14" spans="1:7">
      <c r="A14" s="134"/>
      <c r="B14" s="135"/>
      <c r="C14" s="91"/>
      <c r="D14" s="91"/>
      <c r="E14" s="135"/>
    </row>
    <row r="15" spans="1:7">
      <c r="A15" s="136">
        <v>1</v>
      </c>
      <c r="B15" s="135" t="s">
        <v>14</v>
      </c>
      <c r="C15" s="137">
        <v>6309623.7300000004</v>
      </c>
      <c r="D15" s="138">
        <f>SUM(D19:D38)</f>
        <v>8839973.4299999997</v>
      </c>
      <c r="E15" s="139"/>
    </row>
    <row r="16" spans="1:7">
      <c r="A16" s="136"/>
      <c r="B16" s="135" t="s">
        <v>15</v>
      </c>
      <c r="C16" s="137">
        <v>1520225.66</v>
      </c>
      <c r="D16" s="138"/>
      <c r="E16" s="139"/>
    </row>
    <row r="17" spans="1:5">
      <c r="A17" s="136"/>
      <c r="B17" s="140" t="s">
        <v>16</v>
      </c>
      <c r="C17" s="138">
        <v>47588.160000000003</v>
      </c>
      <c r="D17" s="138"/>
      <c r="E17" s="139"/>
    </row>
    <row r="18" spans="1:5">
      <c r="A18" s="134"/>
      <c r="B18" s="141" t="s">
        <v>17</v>
      </c>
      <c r="C18" s="91"/>
      <c r="D18" s="91"/>
      <c r="E18" s="135"/>
    </row>
    <row r="19" spans="1:5">
      <c r="A19" s="136" t="s">
        <v>18</v>
      </c>
      <c r="B19" s="135" t="s">
        <v>19</v>
      </c>
      <c r="C19" s="142"/>
      <c r="D19" s="173">
        <v>758813.64</v>
      </c>
      <c r="E19" s="143"/>
    </row>
    <row r="20" spans="1:5">
      <c r="A20" s="136" t="s">
        <v>20</v>
      </c>
      <c r="B20" s="135" t="s">
        <v>21</v>
      </c>
      <c r="C20" s="142"/>
      <c r="D20" s="173"/>
      <c r="E20" s="143"/>
    </row>
    <row r="21" spans="1:5" ht="25.5">
      <c r="A21" s="136" t="s">
        <v>22</v>
      </c>
      <c r="B21" s="140" t="s">
        <v>23</v>
      </c>
      <c r="C21" s="142"/>
      <c r="D21" s="173"/>
      <c r="E21" s="135"/>
    </row>
    <row r="22" spans="1:5" ht="25.5">
      <c r="A22" s="136"/>
      <c r="B22" s="135" t="s">
        <v>24</v>
      </c>
      <c r="C22" s="142"/>
      <c r="D22" s="173">
        <v>1009036.75</v>
      </c>
      <c r="E22" s="143"/>
    </row>
    <row r="23" spans="1:5" ht="25.5">
      <c r="A23" s="136" t="s">
        <v>25</v>
      </c>
      <c r="B23" s="135" t="s">
        <v>26</v>
      </c>
      <c r="C23" s="142"/>
      <c r="D23" s="173"/>
      <c r="E23" s="143"/>
    </row>
    <row r="24" spans="1:5">
      <c r="A24" s="136" t="s">
        <v>27</v>
      </c>
      <c r="B24" s="135" t="s">
        <v>28</v>
      </c>
      <c r="C24" s="142"/>
      <c r="D24" s="173">
        <v>2225048</v>
      </c>
      <c r="E24" s="143"/>
    </row>
    <row r="25" spans="1:5" ht="25.5">
      <c r="A25" s="136" t="s">
        <v>29</v>
      </c>
      <c r="B25" s="135" t="s">
        <v>30</v>
      </c>
      <c r="C25" s="142"/>
      <c r="D25" s="173">
        <v>608186.49</v>
      </c>
      <c r="E25" s="143"/>
    </row>
    <row r="26" spans="1:5" ht="25.5">
      <c r="A26" s="136" t="s">
        <v>31</v>
      </c>
      <c r="B26" s="135" t="s">
        <v>32</v>
      </c>
      <c r="C26" s="142"/>
      <c r="D26" s="173">
        <v>614111.46</v>
      </c>
      <c r="E26" s="143"/>
    </row>
    <row r="27" spans="1:5">
      <c r="A27" s="136" t="s">
        <v>33</v>
      </c>
      <c r="B27" s="135" t="s">
        <v>34</v>
      </c>
      <c r="C27" s="142"/>
      <c r="D27" s="173">
        <v>212277.96</v>
      </c>
      <c r="E27" s="143"/>
    </row>
    <row r="28" spans="1:5" ht="25.5">
      <c r="A28" s="136" t="s">
        <v>35</v>
      </c>
      <c r="B28" s="135" t="s">
        <v>36</v>
      </c>
      <c r="C28" s="142"/>
      <c r="D28" s="173">
        <v>144406.79999999999</v>
      </c>
      <c r="E28" s="143"/>
    </row>
    <row r="29" spans="1:5" ht="25.5">
      <c r="A29" s="136" t="s">
        <v>37</v>
      </c>
      <c r="B29" s="135" t="s">
        <v>38</v>
      </c>
      <c r="C29" s="142"/>
      <c r="D29" s="173">
        <v>135508.64000000001</v>
      </c>
      <c r="E29" s="143"/>
    </row>
    <row r="30" spans="1:5" ht="25.5">
      <c r="A30" s="136" t="s">
        <v>39</v>
      </c>
      <c r="B30" s="135" t="s">
        <v>112</v>
      </c>
      <c r="C30" s="142"/>
      <c r="D30" s="173">
        <v>74237.399999999994</v>
      </c>
      <c r="E30" s="143"/>
    </row>
    <row r="31" spans="1:5">
      <c r="A31" s="136" t="s">
        <v>41</v>
      </c>
      <c r="B31" s="135" t="s">
        <v>42</v>
      </c>
      <c r="C31" s="137"/>
      <c r="D31" s="174">
        <v>265179.95</v>
      </c>
      <c r="E31" s="144"/>
    </row>
    <row r="32" spans="1:5">
      <c r="A32" s="136" t="s">
        <v>43</v>
      </c>
      <c r="B32" s="135" t="s">
        <v>52</v>
      </c>
      <c r="C32" s="142"/>
      <c r="D32" s="173">
        <v>195717.12</v>
      </c>
      <c r="E32" s="143"/>
    </row>
    <row r="33" spans="1:5" ht="25.5">
      <c r="A33" s="136" t="s">
        <v>45</v>
      </c>
      <c r="B33" s="135" t="s">
        <v>54</v>
      </c>
      <c r="C33" s="142"/>
      <c r="D33" s="173"/>
      <c r="E33" s="143"/>
    </row>
    <row r="34" spans="1:5">
      <c r="A34" s="136" t="s">
        <v>47</v>
      </c>
      <c r="B34" s="135" t="s">
        <v>56</v>
      </c>
      <c r="C34" s="142"/>
      <c r="D34" s="173">
        <v>36155.379999999997</v>
      </c>
      <c r="E34" s="143"/>
    </row>
    <row r="35" spans="1:5">
      <c r="A35" s="136" t="s">
        <v>49</v>
      </c>
      <c r="B35" s="135" t="s">
        <v>96</v>
      </c>
      <c r="C35" s="142"/>
      <c r="D35" s="173">
        <v>196892.93</v>
      </c>
      <c r="E35" s="143"/>
    </row>
    <row r="36" spans="1:5">
      <c r="A36" s="136" t="s">
        <v>51</v>
      </c>
      <c r="B36" s="135" t="s">
        <v>113</v>
      </c>
      <c r="C36" s="142"/>
      <c r="D36" s="173">
        <v>189766.68</v>
      </c>
      <c r="E36" s="143"/>
    </row>
    <row r="37" spans="1:5" ht="25.5">
      <c r="A37" s="136" t="s">
        <v>53</v>
      </c>
      <c r="B37" s="135" t="s">
        <v>114</v>
      </c>
      <c r="C37" s="142"/>
      <c r="D37" s="173">
        <v>947352.3</v>
      </c>
      <c r="E37" s="143"/>
    </row>
    <row r="38" spans="1:5">
      <c r="A38" s="136">
        <v>1.19</v>
      </c>
      <c r="B38" s="135" t="s">
        <v>60</v>
      </c>
      <c r="C38" s="142"/>
      <c r="D38" s="173">
        <v>1227281.93</v>
      </c>
      <c r="E38" s="143"/>
    </row>
    <row r="39" spans="1:5">
      <c r="A39" s="136" t="s">
        <v>61</v>
      </c>
      <c r="B39" s="145" t="s">
        <v>62</v>
      </c>
      <c r="C39" s="142"/>
      <c r="D39" s="173"/>
      <c r="E39" s="143"/>
    </row>
    <row r="40" spans="1:5">
      <c r="A40" s="136"/>
      <c r="B40" s="135"/>
      <c r="C40" s="142"/>
      <c r="D40" s="173"/>
      <c r="E40" s="135"/>
    </row>
    <row r="41" spans="1:5">
      <c r="A41" s="136" t="s">
        <v>63</v>
      </c>
      <c r="B41" s="135" t="s">
        <v>64</v>
      </c>
      <c r="C41" s="142">
        <v>240542.37</v>
      </c>
      <c r="D41" s="142">
        <v>240542.37</v>
      </c>
      <c r="E41" s="143"/>
    </row>
    <row r="42" spans="1:5">
      <c r="A42" s="136" t="s">
        <v>65</v>
      </c>
      <c r="B42" s="135" t="s">
        <v>66</v>
      </c>
      <c r="C42" s="142">
        <v>1304330.51</v>
      </c>
      <c r="D42" s="173">
        <v>1348685.64</v>
      </c>
      <c r="E42" s="143"/>
    </row>
    <row r="43" spans="1:5">
      <c r="A43" s="136" t="s">
        <v>67</v>
      </c>
      <c r="B43" s="135" t="s">
        <v>68</v>
      </c>
      <c r="C43" s="175">
        <v>46542.37</v>
      </c>
      <c r="D43" s="174">
        <v>46542</v>
      </c>
      <c r="E43" s="143"/>
    </row>
    <row r="44" spans="1:5">
      <c r="A44" s="136" t="s">
        <v>69</v>
      </c>
      <c r="B44" s="135" t="s">
        <v>44</v>
      </c>
      <c r="C44" s="142"/>
      <c r="D44" s="173">
        <v>2750</v>
      </c>
      <c r="E44" s="143"/>
    </row>
    <row r="45" spans="1:5">
      <c r="A45" s="136"/>
      <c r="B45" s="135"/>
      <c r="C45" s="137">
        <f>SUM(C41:C43)</f>
        <v>1591415.25</v>
      </c>
      <c r="D45" s="138">
        <f>SUM(D41:D44)</f>
        <v>1638520.0099999998</v>
      </c>
      <c r="E45" s="139">
        <f>SUM(E41:E44)</f>
        <v>0</v>
      </c>
    </row>
    <row r="46" spans="1:5">
      <c r="A46" s="136"/>
      <c r="B46" s="135"/>
      <c r="C46" s="142"/>
      <c r="D46" s="173"/>
      <c r="E46" s="143"/>
    </row>
    <row r="47" spans="1:5">
      <c r="A47" s="136"/>
      <c r="B47" s="135"/>
      <c r="C47" s="142"/>
      <c r="D47" s="173"/>
      <c r="E47" s="139"/>
    </row>
    <row r="48" spans="1:5" ht="13.5" thickBot="1">
      <c r="A48" s="146"/>
      <c r="B48" s="147"/>
      <c r="C48" s="148"/>
      <c r="D48" s="176"/>
      <c r="E48" s="149"/>
    </row>
    <row r="49" spans="1:5" ht="13.5" thickBot="1">
      <c r="A49" s="247"/>
      <c r="B49" s="251"/>
      <c r="C49" s="251"/>
      <c r="D49" s="251"/>
      <c r="E49" s="168"/>
    </row>
    <row r="50" spans="1:5">
      <c r="A50" s="151"/>
      <c r="B50" s="152" t="s">
        <v>71</v>
      </c>
      <c r="C50" s="153"/>
      <c r="D50" s="153"/>
      <c r="E50" s="169"/>
    </row>
    <row r="51" spans="1:5">
      <c r="A51" s="136">
        <v>1</v>
      </c>
      <c r="B51" s="135" t="s">
        <v>72</v>
      </c>
      <c r="C51" s="142">
        <v>37776.129999999997</v>
      </c>
      <c r="D51" s="142">
        <v>542920.56000000006</v>
      </c>
      <c r="E51" s="142"/>
    </row>
    <row r="52" spans="1:5">
      <c r="A52" s="136" t="s">
        <v>61</v>
      </c>
      <c r="B52" s="135" t="s">
        <v>73</v>
      </c>
      <c r="C52" s="142">
        <v>4766995</v>
      </c>
      <c r="D52" s="142">
        <v>4706592.53</v>
      </c>
      <c r="E52" s="142"/>
    </row>
    <row r="53" spans="1:5">
      <c r="A53" s="136" t="s">
        <v>74</v>
      </c>
      <c r="B53" s="135" t="s">
        <v>75</v>
      </c>
      <c r="C53" s="142">
        <v>197076.27</v>
      </c>
      <c r="D53" s="142">
        <v>345938.34</v>
      </c>
      <c r="E53" s="142"/>
    </row>
    <row r="54" spans="1:5">
      <c r="A54" s="136" t="s">
        <v>76</v>
      </c>
      <c r="B54" s="135" t="s">
        <v>77</v>
      </c>
      <c r="C54" s="142">
        <v>439881.36</v>
      </c>
      <c r="D54" s="142">
        <v>453326.18</v>
      </c>
      <c r="E54" s="142"/>
    </row>
    <row r="55" spans="1:5">
      <c r="A55" s="136"/>
      <c r="B55" s="135"/>
      <c r="C55" s="138">
        <f>SUM(C52:C54)</f>
        <v>5403952.6299999999</v>
      </c>
      <c r="D55" s="138">
        <f>SUM(D51:D54)</f>
        <v>6048777.6099999994</v>
      </c>
      <c r="E55" s="137"/>
    </row>
    <row r="56" spans="1:5">
      <c r="A56" s="155"/>
      <c r="B56" s="156"/>
      <c r="C56" s="157"/>
      <c r="D56" s="157"/>
      <c r="E56" s="171"/>
    </row>
    <row r="57" spans="1:5" ht="13.5" thickBot="1">
      <c r="A57" s="146"/>
      <c r="B57" s="147"/>
      <c r="C57" s="159">
        <f>C15+C16+C45+C55</f>
        <v>14825217.27</v>
      </c>
      <c r="D57" s="159">
        <f>D15+D45+D55</f>
        <v>16527271.049999999</v>
      </c>
      <c r="E57" s="172">
        <v>1789307</v>
      </c>
    </row>
    <row r="60" spans="1:5">
      <c r="A60" s="251"/>
      <c r="B60" s="251" t="s">
        <v>78</v>
      </c>
      <c r="C60" s="251"/>
      <c r="D60" s="251"/>
      <c r="E60" s="251"/>
    </row>
    <row r="62" spans="1:5">
      <c r="A62" s="251"/>
      <c r="B62" s="161" t="s">
        <v>104</v>
      </c>
      <c r="C62" s="251"/>
      <c r="D62" s="251"/>
      <c r="E62" s="251"/>
    </row>
    <row r="63" spans="1:5">
      <c r="A63" s="251"/>
      <c r="B63" s="161" t="s">
        <v>115</v>
      </c>
      <c r="C63" s="251"/>
      <c r="D63" s="251"/>
      <c r="E63" s="251"/>
    </row>
  </sheetData>
  <mergeCells count="11">
    <mergeCell ref="A2:F2"/>
    <mergeCell ref="A3:E3"/>
    <mergeCell ref="A4:E4"/>
    <mergeCell ref="A5:E5"/>
    <mergeCell ref="A12:A13"/>
    <mergeCell ref="B12:B13"/>
    <mergeCell ref="E12:E13"/>
    <mergeCell ref="D12:D13"/>
    <mergeCell ref="A6:E6"/>
    <mergeCell ref="A8:E8"/>
    <mergeCell ref="A10:E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4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3.140625" customWidth="1"/>
  </cols>
  <sheetData>
    <row r="1" spans="1:6">
      <c r="A1" s="268" t="s">
        <v>0</v>
      </c>
      <c r="B1" s="272"/>
      <c r="C1" s="272"/>
      <c r="D1" s="272"/>
      <c r="E1" s="272"/>
      <c r="F1" s="272"/>
    </row>
    <row r="2" spans="1:6">
      <c r="A2" s="268" t="s">
        <v>1</v>
      </c>
      <c r="B2" s="272"/>
      <c r="C2" s="272"/>
      <c r="D2" s="272"/>
      <c r="E2" s="272"/>
      <c r="F2" s="272"/>
    </row>
    <row r="3" spans="1:6">
      <c r="A3" s="268" t="s">
        <v>2</v>
      </c>
      <c r="B3" s="272"/>
      <c r="C3" s="272"/>
      <c r="D3" s="272"/>
      <c r="E3" s="272"/>
      <c r="F3" s="272"/>
    </row>
    <row r="4" spans="1:6">
      <c r="A4" s="303" t="s">
        <v>256</v>
      </c>
      <c r="B4" s="304"/>
      <c r="C4" s="304"/>
      <c r="D4" s="304"/>
      <c r="E4" s="304"/>
      <c r="F4" s="304"/>
    </row>
    <row r="5" spans="1:6">
      <c r="A5" s="252"/>
      <c r="B5" s="251"/>
      <c r="C5" s="251"/>
      <c r="D5" s="251"/>
      <c r="E5" s="251"/>
      <c r="F5" s="251"/>
    </row>
    <row r="6" spans="1:6">
      <c r="B6" s="268" t="s">
        <v>257</v>
      </c>
      <c r="C6" s="268"/>
      <c r="D6" s="268"/>
      <c r="E6" s="268"/>
      <c r="F6" s="246"/>
    </row>
    <row r="7" spans="1:6">
      <c r="B7" s="253"/>
      <c r="C7" s="253"/>
      <c r="D7" s="253"/>
      <c r="E7" s="253"/>
      <c r="F7" s="253"/>
    </row>
    <row r="8" spans="1:6">
      <c r="A8" s="276" t="s">
        <v>296</v>
      </c>
      <c r="B8" s="289"/>
      <c r="C8" s="289"/>
      <c r="D8" s="289"/>
      <c r="E8" s="289"/>
      <c r="F8" s="289"/>
    </row>
    <row r="9" spans="1:6">
      <c r="B9" s="253"/>
      <c r="C9" s="253"/>
      <c r="D9" s="253"/>
      <c r="E9" s="253"/>
      <c r="F9" s="253"/>
    </row>
    <row r="10" spans="1:6">
      <c r="B10" s="253" t="s">
        <v>297</v>
      </c>
      <c r="C10" s="253"/>
      <c r="D10" s="253"/>
      <c r="E10" s="253"/>
      <c r="F10" s="253"/>
    </row>
    <row r="11" spans="1:6" ht="13.5" thickBot="1">
      <c r="B11" s="1" t="s">
        <v>298</v>
      </c>
      <c r="C11" s="1"/>
      <c r="D11" s="1"/>
      <c r="E11" s="1"/>
      <c r="F11" s="1"/>
    </row>
    <row r="12" spans="1:6" ht="25.5">
      <c r="A12" s="262" t="s">
        <v>8</v>
      </c>
      <c r="B12" s="264" t="s">
        <v>9</v>
      </c>
      <c r="C12" s="260" t="s">
        <v>111</v>
      </c>
      <c r="D12" s="264" t="s">
        <v>11</v>
      </c>
      <c r="E12" s="248" t="s">
        <v>86</v>
      </c>
      <c r="F12" s="264" t="s">
        <v>12</v>
      </c>
    </row>
    <row r="13" spans="1:6">
      <c r="A13" s="263"/>
      <c r="B13" s="265"/>
      <c r="C13" s="261"/>
      <c r="D13" s="265"/>
      <c r="E13" s="249"/>
      <c r="F13" s="265"/>
    </row>
    <row r="14" spans="1:6">
      <c r="A14" s="2"/>
      <c r="B14" s="3"/>
      <c r="C14" s="4"/>
      <c r="D14" s="4"/>
      <c r="E14" s="4"/>
      <c r="F14" s="3"/>
    </row>
    <row r="15" spans="1:6">
      <c r="A15" s="5">
        <v>1</v>
      </c>
      <c r="B15" s="3" t="s">
        <v>14</v>
      </c>
      <c r="C15" s="8">
        <v>9563211.8599999994</v>
      </c>
      <c r="D15" s="42">
        <f>SUM(D19:D38)</f>
        <v>12778181.640000001</v>
      </c>
      <c r="E15" s="42"/>
      <c r="F15" s="7"/>
    </row>
    <row r="16" spans="1:6">
      <c r="A16" s="5"/>
      <c r="B16" s="3" t="s">
        <v>15</v>
      </c>
      <c r="C16" s="6">
        <v>3336322.02</v>
      </c>
      <c r="D16" s="8"/>
      <c r="E16" s="8"/>
      <c r="F16" s="7"/>
    </row>
    <row r="17" spans="1:6">
      <c r="A17" s="5"/>
      <c r="B17" s="3" t="s">
        <v>292</v>
      </c>
      <c r="C17" s="8">
        <v>525098.4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1205416.94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4723.2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1996933.35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3073547.59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608186.52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573139.61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322237.21999999997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197288.16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136343.44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103345.16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311068.58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259408.07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56984.45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310304.38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298775.09999999998</v>
      </c>
      <c r="E36" s="29"/>
      <c r="F36" s="11"/>
    </row>
    <row r="37" spans="1:6">
      <c r="A37" s="5" t="s">
        <v>53</v>
      </c>
      <c r="B37" s="69" t="s">
        <v>114</v>
      </c>
      <c r="C37" s="10"/>
      <c r="D37" s="29">
        <v>1299963.8700000001</v>
      </c>
      <c r="E37" s="29"/>
      <c r="F37" s="11"/>
    </row>
    <row r="38" spans="1:6">
      <c r="A38" s="5" t="s">
        <v>55</v>
      </c>
      <c r="B38" s="69" t="s">
        <v>60</v>
      </c>
      <c r="C38" s="10"/>
      <c r="D38" s="29">
        <v>2020516</v>
      </c>
      <c r="E38" s="29"/>
      <c r="F38" s="11"/>
    </row>
    <row r="39" spans="1:6">
      <c r="A39" s="5"/>
      <c r="B39" s="3"/>
      <c r="C39" s="10"/>
      <c r="D39" s="29"/>
      <c r="E39" s="29"/>
      <c r="F39" s="11"/>
    </row>
    <row r="40" spans="1:6">
      <c r="A40" s="5" t="s">
        <v>61</v>
      </c>
      <c r="B40" s="13" t="s">
        <v>62</v>
      </c>
      <c r="C40" s="10"/>
      <c r="D40" s="29"/>
      <c r="E40" s="29"/>
      <c r="F40" s="11"/>
    </row>
    <row r="41" spans="1:6">
      <c r="A41" s="5"/>
      <c r="B41" s="3"/>
      <c r="C41" s="10"/>
      <c r="D41" s="29"/>
      <c r="E41" s="29"/>
      <c r="F41" s="3"/>
    </row>
    <row r="42" spans="1:6">
      <c r="A42" s="5" t="s">
        <v>63</v>
      </c>
      <c r="B42" s="3" t="s">
        <v>64</v>
      </c>
      <c r="C42" s="10">
        <v>359025.42</v>
      </c>
      <c r="D42" s="29">
        <v>359025</v>
      </c>
      <c r="E42" s="29"/>
      <c r="F42" s="11"/>
    </row>
    <row r="43" spans="1:6">
      <c r="A43" s="5" t="s">
        <v>65</v>
      </c>
      <c r="B43" s="3" t="s">
        <v>66</v>
      </c>
      <c r="C43" s="10">
        <v>1710627.12</v>
      </c>
      <c r="D43" s="29">
        <v>1710627</v>
      </c>
      <c r="E43" s="29"/>
      <c r="F43" s="11"/>
    </row>
    <row r="44" spans="1:6">
      <c r="A44" s="5" t="s">
        <v>67</v>
      </c>
      <c r="B44" s="3" t="s">
        <v>68</v>
      </c>
      <c r="C44" s="10"/>
      <c r="D44" s="29">
        <v>13742.59</v>
      </c>
      <c r="E44" s="29"/>
      <c r="F44" s="11"/>
    </row>
    <row r="45" spans="1:6">
      <c r="A45" s="5" t="s">
        <v>69</v>
      </c>
      <c r="B45" s="3" t="s">
        <v>44</v>
      </c>
      <c r="C45" s="10"/>
      <c r="D45" s="29">
        <v>3300</v>
      </c>
      <c r="E45" s="29"/>
      <c r="F45" s="11"/>
    </row>
    <row r="46" spans="1:6">
      <c r="A46" s="5"/>
      <c r="B46" s="3"/>
      <c r="C46" s="6">
        <f>SUM(C42:C44)</f>
        <v>2069652.54</v>
      </c>
      <c r="D46" s="8">
        <f>SUM(D42:D45)</f>
        <v>2086694.59</v>
      </c>
      <c r="E46" s="8"/>
      <c r="F46" s="7">
        <f>SUM(F42:F45)</f>
        <v>0</v>
      </c>
    </row>
    <row r="47" spans="1:6">
      <c r="A47" s="5"/>
      <c r="B47" s="3"/>
      <c r="C47" s="10"/>
      <c r="D47" s="29"/>
      <c r="E47" s="29"/>
      <c r="F47" s="11"/>
    </row>
    <row r="48" spans="1:6">
      <c r="A48" s="5"/>
      <c r="B48" s="3"/>
      <c r="C48" s="10"/>
      <c r="D48" s="29"/>
      <c r="E48" s="29"/>
      <c r="F48" s="7"/>
    </row>
    <row r="49" spans="1:6" ht="13.5" thickBot="1">
      <c r="A49" s="14"/>
      <c r="B49" s="15"/>
      <c r="C49" s="16"/>
      <c r="D49" s="31"/>
      <c r="E49" s="31"/>
      <c r="F49" s="17"/>
    </row>
    <row r="50" spans="1:6" ht="13.5" thickBot="1">
      <c r="A50" s="259"/>
      <c r="F50" s="18"/>
    </row>
    <row r="51" spans="1:6">
      <c r="A51" s="19"/>
      <c r="B51" s="20" t="s">
        <v>71</v>
      </c>
      <c r="C51" s="21"/>
      <c r="D51" s="21"/>
      <c r="E51" s="21"/>
      <c r="F51" s="22"/>
    </row>
    <row r="52" spans="1:6">
      <c r="A52" s="5">
        <v>1</v>
      </c>
      <c r="B52" s="3" t="s">
        <v>72</v>
      </c>
      <c r="C52" s="10">
        <v>116554.67</v>
      </c>
      <c r="D52" s="10">
        <v>331523.71000000002</v>
      </c>
      <c r="E52" s="10"/>
      <c r="F52" s="10"/>
    </row>
    <row r="53" spans="1:6">
      <c r="A53" s="5" t="s">
        <v>61</v>
      </c>
      <c r="B53" s="3" t="s">
        <v>73</v>
      </c>
      <c r="C53" s="10">
        <v>8977059.3200000003</v>
      </c>
      <c r="D53" s="10">
        <v>8757105.9700000007</v>
      </c>
      <c r="E53" s="10"/>
      <c r="F53" s="10"/>
    </row>
    <row r="54" spans="1:6">
      <c r="A54" s="5" t="s">
        <v>74</v>
      </c>
      <c r="B54" s="3" t="s">
        <v>75</v>
      </c>
      <c r="C54" s="10">
        <v>376110.17</v>
      </c>
      <c r="D54" s="10">
        <v>794590.64</v>
      </c>
      <c r="E54" s="10"/>
      <c r="F54" s="10"/>
    </row>
    <row r="55" spans="1:6">
      <c r="A55" s="5" t="s">
        <v>76</v>
      </c>
      <c r="B55" s="3" t="s">
        <v>77</v>
      </c>
      <c r="C55" s="10">
        <v>841084.75</v>
      </c>
      <c r="D55" s="10">
        <v>1041251.23</v>
      </c>
      <c r="E55" s="10"/>
      <c r="F55" s="10"/>
    </row>
    <row r="56" spans="1:6">
      <c r="A56" s="5"/>
      <c r="B56" s="3"/>
      <c r="C56" s="8">
        <f>SUM(C52:C55)</f>
        <v>10310808.91</v>
      </c>
      <c r="D56" s="8">
        <f>SUM(D52:D55)</f>
        <v>10924471.550000003</v>
      </c>
      <c r="E56" s="8"/>
      <c r="F56" s="6">
        <f>SUM(F52:F55)</f>
        <v>0</v>
      </c>
    </row>
    <row r="57" spans="1:6">
      <c r="A57" s="23"/>
      <c r="B57" s="24"/>
      <c r="C57" s="25"/>
      <c r="D57" s="25"/>
      <c r="E57" s="25"/>
      <c r="F57" s="26"/>
    </row>
    <row r="58" spans="1:6" ht="13.5" thickBot="1">
      <c r="A58" s="14"/>
      <c r="B58" s="15"/>
      <c r="C58" s="27">
        <f>C15+C16+C46+C56</f>
        <v>25279995.329999998</v>
      </c>
      <c r="D58" s="27">
        <f>D15+D46+D56</f>
        <v>25789347.780000001</v>
      </c>
      <c r="E58" s="27">
        <f>C58-F58</f>
        <v>17513630.329999998</v>
      </c>
      <c r="F58" s="28">
        <v>7766365</v>
      </c>
    </row>
    <row r="61" spans="1:6">
      <c r="B61" t="s">
        <v>78</v>
      </c>
    </row>
    <row r="63" spans="1:6">
      <c r="B63" t="s">
        <v>299</v>
      </c>
    </row>
    <row r="64" spans="1:6">
      <c r="B64" t="s">
        <v>300</v>
      </c>
    </row>
  </sheetData>
  <mergeCells count="10">
    <mergeCell ref="B6:E6"/>
    <mergeCell ref="A1:F1"/>
    <mergeCell ref="A2:F2"/>
    <mergeCell ref="A3:F3"/>
    <mergeCell ref="A4:F4"/>
    <mergeCell ref="A12:A13"/>
    <mergeCell ref="B12:B13"/>
    <mergeCell ref="F12:F13"/>
    <mergeCell ref="D12:D13"/>
    <mergeCell ref="A8:F8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63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4.140625" customWidth="1"/>
  </cols>
  <sheetData>
    <row r="1" spans="1:8">
      <c r="A1" s="268" t="s">
        <v>0</v>
      </c>
      <c r="B1" s="272"/>
      <c r="C1" s="272"/>
      <c r="D1" s="272"/>
      <c r="E1" s="272"/>
      <c r="F1" s="272"/>
      <c r="G1" s="253"/>
    </row>
    <row r="2" spans="1:8">
      <c r="A2" s="268" t="s">
        <v>1</v>
      </c>
      <c r="B2" s="272"/>
      <c r="C2" s="272"/>
      <c r="D2" s="272"/>
      <c r="E2" s="272"/>
      <c r="F2" s="272"/>
      <c r="G2" s="253"/>
    </row>
    <row r="3" spans="1:8">
      <c r="A3" s="268" t="s">
        <v>2</v>
      </c>
      <c r="B3" s="272"/>
      <c r="C3" s="272"/>
      <c r="D3" s="272"/>
      <c r="E3" s="272"/>
      <c r="F3" s="272"/>
      <c r="G3" s="253"/>
    </row>
    <row r="4" spans="1:8">
      <c r="A4" s="303" t="s">
        <v>256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301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302</v>
      </c>
      <c r="C10" s="253"/>
      <c r="D10" s="253"/>
      <c r="E10" s="253"/>
      <c r="F10" s="253"/>
      <c r="G10" s="253"/>
    </row>
    <row r="11" spans="1:8" ht="13.5" thickBot="1">
      <c r="B11" s="1" t="s">
        <v>303</v>
      </c>
      <c r="C11" s="1"/>
      <c r="D11" s="1"/>
      <c r="E11" s="1"/>
      <c r="F11" s="1"/>
      <c r="G11" s="1"/>
    </row>
    <row r="12" spans="1:8" ht="25.5">
      <c r="A12" s="262" t="s">
        <v>8</v>
      </c>
      <c r="B12" s="264" t="s">
        <v>9</v>
      </c>
      <c r="C12" s="260" t="s">
        <v>111</v>
      </c>
      <c r="D12" s="264" t="s">
        <v>11</v>
      </c>
      <c r="E12" s="248" t="s">
        <v>86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 t="s">
        <v>87</v>
      </c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9347516.9000000004</v>
      </c>
      <c r="D15" s="8">
        <f>SUM(D19:D38)</f>
        <v>12931127.139999999</v>
      </c>
      <c r="E15" s="8"/>
      <c r="F15" s="7"/>
    </row>
    <row r="16" spans="1:8">
      <c r="A16" s="5"/>
      <c r="B16" s="3" t="s">
        <v>15</v>
      </c>
      <c r="C16" s="6">
        <v>3505563.24</v>
      </c>
      <c r="D16" s="8"/>
      <c r="E16" s="8"/>
      <c r="F16" s="7"/>
    </row>
    <row r="17" spans="1:6">
      <c r="A17" s="5"/>
      <c r="B17" s="3" t="s">
        <v>292</v>
      </c>
      <c r="C17" s="8">
        <v>111610.74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1887626.09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4912.5600000000004</v>
      </c>
      <c r="E20" s="29"/>
      <c r="F20" s="11"/>
    </row>
    <row r="21" spans="1:6">
      <c r="A21" s="5" t="s">
        <v>22</v>
      </c>
      <c r="B21" s="3" t="s">
        <v>88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1749360.32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2026678.72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608186.47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614111.47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332237.23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164406.79999999999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136342.32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101694.96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394959.09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492446.2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63334.49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344882.99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332068.95</v>
      </c>
      <c r="E36" s="29"/>
      <c r="F36" s="11"/>
    </row>
    <row r="37" spans="1:6">
      <c r="A37" s="5" t="s">
        <v>53</v>
      </c>
      <c r="B37" s="69" t="s">
        <v>304</v>
      </c>
      <c r="C37" s="10"/>
      <c r="D37" s="29">
        <v>1444824.48</v>
      </c>
      <c r="E37" s="29"/>
      <c r="F37" s="11"/>
    </row>
    <row r="38" spans="1:6">
      <c r="A38" s="5" t="s">
        <v>55</v>
      </c>
      <c r="B38" s="69" t="s">
        <v>60</v>
      </c>
      <c r="C38" s="10"/>
      <c r="D38" s="29">
        <v>2233054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1490493.22</v>
      </c>
      <c r="D41" s="29">
        <v>1490493</v>
      </c>
      <c r="E41" s="29"/>
      <c r="F41" s="11"/>
    </row>
    <row r="42" spans="1:6">
      <c r="A42" s="5" t="s">
        <v>65</v>
      </c>
      <c r="B42" s="3" t="s">
        <v>66</v>
      </c>
      <c r="C42" s="10">
        <v>1654413.73</v>
      </c>
      <c r="D42" s="29">
        <v>1654414</v>
      </c>
      <c r="E42" s="29"/>
      <c r="F42" s="11"/>
    </row>
    <row r="43" spans="1:6">
      <c r="A43" s="5" t="s">
        <v>67</v>
      </c>
      <c r="B43" s="3" t="s">
        <v>68</v>
      </c>
      <c r="C43" s="10"/>
      <c r="D43" s="29">
        <v>440</v>
      </c>
      <c r="E43" s="29"/>
      <c r="F43" s="11"/>
    </row>
    <row r="44" spans="1:6">
      <c r="A44" s="5" t="s">
        <v>69</v>
      </c>
      <c r="B44" s="3" t="s">
        <v>44</v>
      </c>
      <c r="C44" s="10"/>
      <c r="D44" s="29">
        <v>3300</v>
      </c>
      <c r="E44" s="29"/>
      <c r="F44" s="11"/>
    </row>
    <row r="45" spans="1:6">
      <c r="A45" s="5"/>
      <c r="B45" s="3"/>
      <c r="C45" s="6">
        <f>SUM(C41:C43)</f>
        <v>3144906.95</v>
      </c>
      <c r="D45" s="8">
        <f>SUM(D41:D44)</f>
        <v>3148647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121752.09</v>
      </c>
      <c r="D51" s="10">
        <v>62918.64</v>
      </c>
      <c r="E51" s="10"/>
      <c r="F51" s="10"/>
    </row>
    <row r="52" spans="1:6">
      <c r="A52" s="5" t="s">
        <v>61</v>
      </c>
      <c r="B52" s="3" t="s">
        <v>73</v>
      </c>
      <c r="C52" s="10">
        <v>7813525.4199999999</v>
      </c>
      <c r="D52" s="10">
        <v>10951895.93</v>
      </c>
      <c r="E52" s="10"/>
      <c r="F52" s="10"/>
    </row>
    <row r="53" spans="1:6">
      <c r="A53" s="5" t="s">
        <v>74</v>
      </c>
      <c r="B53" s="3" t="s">
        <v>75</v>
      </c>
      <c r="C53" s="10">
        <v>246949.15</v>
      </c>
      <c r="D53" s="10">
        <v>498358.67</v>
      </c>
      <c r="E53" s="10"/>
      <c r="F53" s="10"/>
    </row>
    <row r="54" spans="1:6">
      <c r="A54" s="5" t="s">
        <v>76</v>
      </c>
      <c r="B54" s="3" t="s">
        <v>77</v>
      </c>
      <c r="C54" s="10">
        <v>549694.92000000004</v>
      </c>
      <c r="D54" s="10">
        <v>653062.03</v>
      </c>
      <c r="E54" s="10"/>
      <c r="F54" s="10"/>
    </row>
    <row r="55" spans="1:6">
      <c r="A55" s="5"/>
      <c r="B55" s="3"/>
      <c r="C55" s="8">
        <f>SUM(C51:C54)</f>
        <v>8731921.5800000001</v>
      </c>
      <c r="D55" s="8">
        <f>SUM(D51:D54)</f>
        <v>12166235.27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24729908.670000002</v>
      </c>
      <c r="D57" s="27">
        <f>D15+D45+D55</f>
        <v>28246009.409999996</v>
      </c>
      <c r="E57" s="27">
        <f>C57-F57</f>
        <v>18491574.520000003</v>
      </c>
      <c r="F57" s="27">
        <v>6238334.1500000004</v>
      </c>
    </row>
    <row r="60" spans="1:6">
      <c r="B60" t="s">
        <v>78</v>
      </c>
    </row>
    <row r="62" spans="1:6">
      <c r="B62" t="s">
        <v>299</v>
      </c>
    </row>
    <row r="63" spans="1:6">
      <c r="B63" t="s">
        <v>305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62"/>
  <sheetViews>
    <sheetView workbookViewId="0">
      <selection activeCell="B8" sqref="B8"/>
    </sheetView>
  </sheetViews>
  <sheetFormatPr defaultRowHeight="12.75"/>
  <cols>
    <col min="2" max="2" width="59.28515625" customWidth="1"/>
    <col min="3" max="5" width="11.140625" customWidth="1"/>
    <col min="6" max="6" width="14.140625" customWidth="1"/>
  </cols>
  <sheetData>
    <row r="1" spans="1:8">
      <c r="A1" s="1"/>
      <c r="B1" s="268" t="s">
        <v>0</v>
      </c>
      <c r="C1" s="272"/>
      <c r="D1" s="272"/>
      <c r="E1" s="272"/>
      <c r="F1" s="272"/>
      <c r="G1" s="272"/>
    </row>
    <row r="2" spans="1:8">
      <c r="A2" s="1"/>
      <c r="B2" s="268" t="s">
        <v>1</v>
      </c>
      <c r="C2" s="272"/>
      <c r="D2" s="272"/>
      <c r="E2" s="272"/>
      <c r="F2" s="272"/>
      <c r="G2" s="272"/>
    </row>
    <row r="3" spans="1:8">
      <c r="A3" s="1"/>
      <c r="B3" s="268" t="s">
        <v>2</v>
      </c>
      <c r="C3" s="272"/>
      <c r="D3" s="272"/>
      <c r="E3" s="272"/>
      <c r="F3" s="272"/>
      <c r="G3" s="272"/>
    </row>
    <row r="4" spans="1:8">
      <c r="B4" s="303" t="s">
        <v>306</v>
      </c>
      <c r="C4" s="304"/>
      <c r="D4" s="304"/>
      <c r="E4" s="304"/>
      <c r="F4" s="304"/>
      <c r="G4" s="304"/>
    </row>
    <row r="5" spans="1:8">
      <c r="B5" s="252"/>
      <c r="C5" s="251"/>
      <c r="D5" s="251"/>
      <c r="E5" s="251"/>
      <c r="F5" s="251"/>
      <c r="G5" s="251"/>
    </row>
    <row r="6" spans="1:8" ht="12.75" customHeight="1">
      <c r="B6" s="268" t="s">
        <v>307</v>
      </c>
      <c r="C6" s="268"/>
      <c r="D6" s="268"/>
      <c r="E6" s="268"/>
      <c r="F6" s="268"/>
      <c r="G6" s="246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308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309</v>
      </c>
      <c r="C10" s="253"/>
      <c r="D10" s="253"/>
      <c r="E10" s="253"/>
      <c r="F10" s="253"/>
      <c r="G10" s="253"/>
    </row>
    <row r="11" spans="1:8" ht="13.5" thickBot="1">
      <c r="B11" s="1" t="s">
        <v>310</v>
      </c>
      <c r="C11" s="1"/>
      <c r="D11" s="1"/>
      <c r="E11" s="1"/>
      <c r="F11" s="1"/>
      <c r="G11" s="1"/>
    </row>
    <row r="12" spans="1:8" ht="25.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86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 t="s">
        <v>87</v>
      </c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2778141.96</v>
      </c>
      <c r="D15" s="8">
        <f>SUM(D19:D38)</f>
        <v>4714031.7400000012</v>
      </c>
      <c r="E15" s="8"/>
      <c r="F15" s="7"/>
    </row>
    <row r="16" spans="1:8">
      <c r="A16" s="5"/>
      <c r="B16" s="3" t="s">
        <v>15</v>
      </c>
      <c r="C16" s="6">
        <v>669358.88</v>
      </c>
      <c r="D16" s="8"/>
      <c r="E16" s="8"/>
      <c r="F16" s="7"/>
    </row>
    <row r="17" spans="1:6">
      <c r="A17" s="5"/>
      <c r="B17" s="3" t="s">
        <v>292</v>
      </c>
      <c r="C17" s="8">
        <v>21716.29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593854.24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2038.38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429549.85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1020731.34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243274.68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247610.66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99915.24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66610.2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99335.64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35376.26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286828.40999999997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43845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18434.89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100385.8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96655.99</v>
      </c>
      <c r="E36" s="29"/>
      <c r="F36" s="11"/>
    </row>
    <row r="37" spans="1:6">
      <c r="A37" s="5" t="s">
        <v>53</v>
      </c>
      <c r="B37" s="69" t="s">
        <v>304</v>
      </c>
      <c r="C37" s="10"/>
      <c r="D37" s="29">
        <v>620547.86</v>
      </c>
      <c r="E37" s="29"/>
      <c r="F37" s="11"/>
    </row>
    <row r="38" spans="1:6">
      <c r="A38" s="5" t="s">
        <v>55</v>
      </c>
      <c r="B38" s="69" t="s">
        <v>60</v>
      </c>
      <c r="C38" s="10"/>
      <c r="D38" s="29">
        <v>709037.3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63322.03</v>
      </c>
      <c r="D41" s="29">
        <v>63322</v>
      </c>
      <c r="E41" s="29"/>
      <c r="F41" s="11"/>
    </row>
    <row r="42" spans="1:6">
      <c r="A42" s="5" t="s">
        <v>65</v>
      </c>
      <c r="B42" s="3" t="s">
        <v>66</v>
      </c>
      <c r="C42" s="10">
        <v>565822.03</v>
      </c>
      <c r="D42" s="29">
        <v>565822</v>
      </c>
      <c r="E42" s="29"/>
      <c r="F42" s="11"/>
    </row>
    <row r="43" spans="1:6">
      <c r="A43" s="5" t="s">
        <v>67</v>
      </c>
      <c r="B43" s="3" t="s">
        <v>68</v>
      </c>
      <c r="C43" s="10"/>
      <c r="D43" s="29">
        <v>5718.54</v>
      </c>
      <c r="E43" s="29"/>
      <c r="F43" s="11"/>
    </row>
    <row r="44" spans="1:6">
      <c r="A44" s="5" t="s">
        <v>69</v>
      </c>
      <c r="B44" s="3" t="s">
        <v>44</v>
      </c>
      <c r="C44" s="10"/>
      <c r="D44" s="29">
        <v>2750</v>
      </c>
      <c r="E44" s="29"/>
      <c r="F44" s="11"/>
    </row>
    <row r="45" spans="1:6">
      <c r="A45" s="5"/>
      <c r="B45" s="3"/>
      <c r="C45" s="6">
        <f>SUM(C41:C43)</f>
        <v>629144.06000000006</v>
      </c>
      <c r="D45" s="8">
        <f>SUM(D41:D44)</f>
        <v>637612.54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18424.91</v>
      </c>
      <c r="D51" s="10">
        <v>121498.97</v>
      </c>
      <c r="E51" s="10"/>
      <c r="F51" s="10"/>
    </row>
    <row r="52" spans="1:6">
      <c r="A52" s="5" t="s">
        <v>61</v>
      </c>
      <c r="B52" s="3" t="s">
        <v>73</v>
      </c>
      <c r="C52" s="10">
        <v>2255759.0299999998</v>
      </c>
      <c r="D52" s="10">
        <v>2334013.9900000002</v>
      </c>
      <c r="E52" s="10"/>
      <c r="F52" s="10"/>
    </row>
    <row r="53" spans="1:6">
      <c r="A53" s="5" t="s">
        <v>74</v>
      </c>
      <c r="B53" s="3" t="s">
        <v>75</v>
      </c>
      <c r="C53" s="10">
        <v>124254.24</v>
      </c>
      <c r="D53" s="10">
        <v>284720.99</v>
      </c>
      <c r="E53" s="10"/>
      <c r="F53" s="10"/>
    </row>
    <row r="54" spans="1:6">
      <c r="A54" s="5" t="s">
        <v>76</v>
      </c>
      <c r="B54" s="3" t="s">
        <v>77</v>
      </c>
      <c r="C54" s="10">
        <v>271983.05</v>
      </c>
      <c r="D54" s="10">
        <v>373105.44</v>
      </c>
      <c r="E54" s="10"/>
      <c r="F54" s="10"/>
    </row>
    <row r="55" spans="1:6">
      <c r="A55" s="5"/>
      <c r="B55" s="3"/>
      <c r="C55" s="8">
        <f>SUM(C51:C54)</f>
        <v>2670421.23</v>
      </c>
      <c r="D55" s="8">
        <f>SUM(D51:D54)</f>
        <v>3113339.39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6747066.1299999999</v>
      </c>
      <c r="D57" s="27">
        <f>D15+D45+D55</f>
        <v>8464983.6700000018</v>
      </c>
      <c r="E57" s="27">
        <f>C57-F57</f>
        <v>5800670.1299999999</v>
      </c>
      <c r="F57" s="28">
        <v>946396</v>
      </c>
    </row>
    <row r="59" spans="1:6">
      <c r="B59" t="s">
        <v>78</v>
      </c>
    </row>
    <row r="61" spans="1:6">
      <c r="B61" t="s">
        <v>311</v>
      </c>
    </row>
    <row r="62" spans="1:6">
      <c r="B62" t="s">
        <v>312</v>
      </c>
    </row>
  </sheetData>
  <mergeCells count="9">
    <mergeCell ref="A12:A13"/>
    <mergeCell ref="B12:B13"/>
    <mergeCell ref="F12:F13"/>
    <mergeCell ref="D12:D13"/>
    <mergeCell ref="B1:G1"/>
    <mergeCell ref="B2:G2"/>
    <mergeCell ref="B3:G3"/>
    <mergeCell ref="B4:G4"/>
    <mergeCell ref="B6:F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63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5" customWidth="1"/>
  </cols>
  <sheetData>
    <row r="1" spans="1:8">
      <c r="A1" s="268" t="s">
        <v>0</v>
      </c>
      <c r="B1" s="272"/>
      <c r="C1" s="272"/>
      <c r="D1" s="272"/>
      <c r="E1" s="272"/>
      <c r="F1" s="272"/>
      <c r="G1" s="253"/>
    </row>
    <row r="2" spans="1:8">
      <c r="A2" s="268" t="s">
        <v>1</v>
      </c>
      <c r="B2" s="272"/>
      <c r="C2" s="272"/>
      <c r="D2" s="272"/>
      <c r="E2" s="272"/>
      <c r="F2" s="272"/>
      <c r="G2" s="253"/>
    </row>
    <row r="3" spans="1:8">
      <c r="A3" s="268" t="s">
        <v>2</v>
      </c>
      <c r="B3" s="272"/>
      <c r="C3" s="272"/>
      <c r="D3" s="272"/>
      <c r="E3" s="272"/>
      <c r="F3" s="272"/>
      <c r="G3" s="253"/>
    </row>
    <row r="4" spans="1:8">
      <c r="A4" s="303" t="s">
        <v>256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313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314</v>
      </c>
      <c r="C10" s="253"/>
      <c r="D10" s="253"/>
      <c r="E10" s="253"/>
      <c r="F10" s="253"/>
      <c r="G10" s="253"/>
    </row>
    <row r="11" spans="1:8" ht="13.5" thickBot="1">
      <c r="B11" s="1" t="s">
        <v>315</v>
      </c>
      <c r="C11" s="1"/>
      <c r="D11" s="1"/>
      <c r="E11" s="1"/>
      <c r="F11" s="1"/>
      <c r="G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3348710</v>
      </c>
      <c r="D15" s="8">
        <f>SUM(D19:D38)</f>
        <v>4664150.1800000016</v>
      </c>
      <c r="E15" s="8"/>
      <c r="F15" s="7"/>
    </row>
    <row r="16" spans="1:8">
      <c r="A16" s="5"/>
      <c r="B16" s="3" t="s">
        <v>15</v>
      </c>
      <c r="C16" s="6">
        <v>756233.39</v>
      </c>
      <c r="D16" s="8"/>
      <c r="E16" s="8"/>
      <c r="F16" s="7"/>
    </row>
    <row r="17" spans="1:6">
      <c r="A17" s="5"/>
      <c r="B17" s="3" t="s">
        <v>292</v>
      </c>
      <c r="C17" s="8">
        <v>19001.14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310423.27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2044.31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420188.14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1296534.1100000001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243274.68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247610.75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208711.87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66610.2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112749.12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36279.68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240939.49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55374.3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19579.62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106618.37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102657.86</v>
      </c>
      <c r="E36" s="29"/>
      <c r="F36" s="11"/>
    </row>
    <row r="37" spans="1:6">
      <c r="A37" s="5" t="s">
        <v>53</v>
      </c>
      <c r="B37" s="69" t="s">
        <v>304</v>
      </c>
      <c r="C37" s="10"/>
      <c r="D37" s="29">
        <v>446662.41</v>
      </c>
      <c r="E37" s="29"/>
      <c r="F37" s="11"/>
    </row>
    <row r="38" spans="1:6">
      <c r="A38" s="5" t="s">
        <v>55</v>
      </c>
      <c r="B38" s="69" t="s">
        <v>60</v>
      </c>
      <c r="C38" s="10"/>
      <c r="D38" s="29">
        <v>747892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81737.279999999999</v>
      </c>
      <c r="D41" s="29">
        <v>81738</v>
      </c>
      <c r="E41" s="29"/>
      <c r="F41" s="11"/>
    </row>
    <row r="42" spans="1:6">
      <c r="A42" s="5" t="s">
        <v>65</v>
      </c>
      <c r="B42" s="3" t="s">
        <v>66</v>
      </c>
      <c r="C42" s="10">
        <v>585152.54</v>
      </c>
      <c r="D42" s="29">
        <v>585153</v>
      </c>
      <c r="E42" s="29"/>
      <c r="F42" s="11"/>
    </row>
    <row r="43" spans="1:6">
      <c r="A43" s="5" t="s">
        <v>67</v>
      </c>
      <c r="B43" s="3" t="s">
        <v>147</v>
      </c>
      <c r="C43" s="10"/>
      <c r="D43" s="29">
        <v>2233.9499999999998</v>
      </c>
      <c r="E43" s="29"/>
      <c r="F43" s="11"/>
    </row>
    <row r="44" spans="1:6">
      <c r="A44" s="5" t="s">
        <v>69</v>
      </c>
      <c r="B44" s="3" t="s">
        <v>44</v>
      </c>
      <c r="C44" s="10"/>
      <c r="D44" s="29">
        <v>2750</v>
      </c>
      <c r="E44" s="29"/>
      <c r="F44" s="11"/>
    </row>
    <row r="45" spans="1:6">
      <c r="A45" s="5"/>
      <c r="B45" s="3"/>
      <c r="C45" s="6">
        <f>SUM(C41:C43)</f>
        <v>666889.82000000007</v>
      </c>
      <c r="D45" s="8">
        <f>SUM(D41:D44)</f>
        <v>671874.95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18496.990000000002</v>
      </c>
      <c r="D51" s="10">
        <v>96509.23</v>
      </c>
      <c r="E51" s="10"/>
      <c r="F51" s="10"/>
    </row>
    <row r="52" spans="1:6">
      <c r="A52" s="5" t="s">
        <v>61</v>
      </c>
      <c r="B52" s="3" t="s">
        <v>73</v>
      </c>
      <c r="C52" s="10">
        <v>2603647.62</v>
      </c>
      <c r="D52" s="10">
        <v>3002417.98</v>
      </c>
      <c r="E52" s="10"/>
      <c r="F52" s="10"/>
    </row>
    <row r="53" spans="1:6">
      <c r="A53" s="5" t="s">
        <v>74</v>
      </c>
      <c r="B53" s="3" t="s">
        <v>75</v>
      </c>
      <c r="C53" s="10">
        <v>131381.35999999999</v>
      </c>
      <c r="D53" s="10">
        <v>252841.07</v>
      </c>
      <c r="E53" s="10"/>
      <c r="F53" s="10"/>
    </row>
    <row r="54" spans="1:6">
      <c r="A54" s="5" t="s">
        <v>76</v>
      </c>
      <c r="B54" s="3" t="s">
        <v>77</v>
      </c>
      <c r="C54" s="10">
        <v>297381.36</v>
      </c>
      <c r="D54" s="10">
        <v>331329.03999999998</v>
      </c>
      <c r="E54" s="10"/>
      <c r="F54" s="10"/>
    </row>
    <row r="55" spans="1:6">
      <c r="A55" s="5"/>
      <c r="B55" s="3"/>
      <c r="C55" s="8">
        <f>SUM(C51:C54)</f>
        <v>3050907.33</v>
      </c>
      <c r="D55" s="8">
        <f>SUM(D51:D54)</f>
        <v>3683097.32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7822740.54</v>
      </c>
      <c r="D57" s="27">
        <f>D15+D45+D55</f>
        <v>9019122.4500000011</v>
      </c>
      <c r="E57" s="27">
        <f>C57-F57</f>
        <v>6596141.8200000003</v>
      </c>
      <c r="F57" s="27">
        <v>1226598.72</v>
      </c>
    </row>
    <row r="60" spans="1:6">
      <c r="B60" t="s">
        <v>78</v>
      </c>
    </row>
    <row r="62" spans="1:6">
      <c r="B62" t="s">
        <v>311</v>
      </c>
    </row>
    <row r="63" spans="1:6">
      <c r="B63" t="s">
        <v>316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63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4.42578125" customWidth="1"/>
  </cols>
  <sheetData>
    <row r="1" spans="1:8">
      <c r="A1" s="268" t="s">
        <v>0</v>
      </c>
      <c r="B1" s="272"/>
      <c r="C1" s="272"/>
      <c r="D1" s="272"/>
      <c r="E1" s="272"/>
      <c r="F1" s="272"/>
      <c r="G1" s="253"/>
    </row>
    <row r="2" spans="1:8">
      <c r="A2" s="268" t="s">
        <v>1</v>
      </c>
      <c r="B2" s="272"/>
      <c r="C2" s="272"/>
      <c r="D2" s="272"/>
      <c r="E2" s="272"/>
      <c r="F2" s="272"/>
      <c r="G2" s="253"/>
    </row>
    <row r="3" spans="1:8">
      <c r="A3" s="268" t="s">
        <v>2</v>
      </c>
      <c r="B3" s="272"/>
      <c r="C3" s="272"/>
      <c r="D3" s="272"/>
      <c r="E3" s="272"/>
      <c r="F3" s="272"/>
      <c r="G3" s="253"/>
    </row>
    <row r="4" spans="1:8">
      <c r="A4" s="303" t="s">
        <v>256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317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318</v>
      </c>
      <c r="C10" s="253"/>
      <c r="D10" s="253"/>
      <c r="E10" s="253"/>
      <c r="F10" s="253"/>
      <c r="G10" s="253"/>
    </row>
    <row r="11" spans="1:8" ht="13.5" thickBot="1">
      <c r="B11" s="1" t="s">
        <v>319</v>
      </c>
      <c r="C11" s="1"/>
      <c r="D11" s="1"/>
      <c r="E11" s="1"/>
      <c r="F11" s="1"/>
      <c r="G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33">
        <v>4022648.7</v>
      </c>
      <c r="D15" s="8">
        <f>SUM(D19:D38)</f>
        <v>4397020.49</v>
      </c>
      <c r="E15" s="8"/>
      <c r="F15" s="7"/>
    </row>
    <row r="16" spans="1:8">
      <c r="A16" s="5"/>
      <c r="B16" s="3" t="s">
        <v>15</v>
      </c>
      <c r="C16" s="6">
        <v>918610.46</v>
      </c>
      <c r="D16" s="8"/>
      <c r="E16" s="8"/>
      <c r="F16" s="7"/>
    </row>
    <row r="17" spans="1:6">
      <c r="A17" s="5"/>
      <c r="B17" s="3" t="s">
        <v>292</v>
      </c>
      <c r="C17" s="6">
        <v>133916.48000000001</v>
      </c>
      <c r="D17" s="8"/>
      <c r="E17" s="8"/>
      <c r="F17" s="7"/>
    </row>
    <row r="18" spans="1:6">
      <c r="A18" s="2"/>
      <c r="B18" s="9" t="s">
        <v>17</v>
      </c>
      <c r="C18" s="8"/>
      <c r="D18" s="4"/>
      <c r="E18" s="4"/>
      <c r="F18" s="3"/>
    </row>
    <row r="19" spans="1:6">
      <c r="A19" s="5" t="s">
        <v>18</v>
      </c>
      <c r="B19" s="3" t="s">
        <v>19</v>
      </c>
      <c r="C19" s="4"/>
      <c r="D19" s="29">
        <v>495423.71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2522.88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364160.64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967767.05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243274.66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247610.66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85043.95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65084.7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107908.44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34576.32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240939.39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52391.8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17635.05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96030.25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92462.27</v>
      </c>
      <c r="E36" s="29"/>
      <c r="F36" s="11"/>
    </row>
    <row r="37" spans="1:6">
      <c r="A37" s="5" t="s">
        <v>53</v>
      </c>
      <c r="B37" s="69" t="s">
        <v>304</v>
      </c>
      <c r="C37" s="10"/>
      <c r="D37" s="29">
        <v>602301.42000000004</v>
      </c>
      <c r="E37" s="29"/>
      <c r="F37" s="11"/>
    </row>
    <row r="38" spans="1:6">
      <c r="A38" s="5" t="s">
        <v>55</v>
      </c>
      <c r="B38" s="69" t="s">
        <v>60</v>
      </c>
      <c r="C38" s="10"/>
      <c r="D38" s="29">
        <v>681887.3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397533.9</v>
      </c>
      <c r="D41" s="29">
        <v>397534</v>
      </c>
      <c r="E41" s="29"/>
      <c r="F41" s="11"/>
    </row>
    <row r="42" spans="1:6">
      <c r="A42" s="5" t="s">
        <v>65</v>
      </c>
      <c r="B42" s="3" t="s">
        <v>66</v>
      </c>
      <c r="C42" s="10">
        <v>442110.17</v>
      </c>
      <c r="D42" s="29">
        <v>539474.28</v>
      </c>
      <c r="E42" s="29"/>
      <c r="F42" s="11"/>
    </row>
    <row r="43" spans="1:6">
      <c r="A43" s="5" t="s">
        <v>67</v>
      </c>
      <c r="B43" s="3" t="s">
        <v>68</v>
      </c>
      <c r="C43" s="10"/>
      <c r="D43" s="29"/>
      <c r="E43" s="29"/>
      <c r="F43" s="11"/>
    </row>
    <row r="44" spans="1:6">
      <c r="A44" s="5" t="s">
        <v>69</v>
      </c>
      <c r="B44" s="3" t="s">
        <v>320</v>
      </c>
      <c r="C44" s="10"/>
      <c r="D44" s="29">
        <v>2750</v>
      </c>
      <c r="E44" s="29"/>
      <c r="F44" s="11"/>
    </row>
    <row r="45" spans="1:6">
      <c r="A45" s="5"/>
      <c r="B45" s="3"/>
      <c r="C45" s="6">
        <f>SUM(C41:C43)</f>
        <v>839644.07000000007</v>
      </c>
      <c r="D45" s="8">
        <f>SUM(D41:D44)</f>
        <v>939758.28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26694.36</v>
      </c>
      <c r="D51" s="10">
        <v>127831.88</v>
      </c>
      <c r="E51" s="10"/>
      <c r="F51" s="10"/>
    </row>
    <row r="52" spans="1:6">
      <c r="A52" s="5" t="s">
        <v>61</v>
      </c>
      <c r="B52" s="3" t="s">
        <v>73</v>
      </c>
      <c r="C52" s="10">
        <v>2771646.18</v>
      </c>
      <c r="D52" s="10">
        <v>2218263.7200000002</v>
      </c>
      <c r="E52" s="10"/>
      <c r="F52" s="10"/>
    </row>
    <row r="53" spans="1:6">
      <c r="A53" s="5" t="s">
        <v>74</v>
      </c>
      <c r="B53" s="3" t="s">
        <v>75</v>
      </c>
      <c r="C53" s="10">
        <v>90542.37</v>
      </c>
      <c r="D53" s="10">
        <v>173107.84</v>
      </c>
      <c r="E53" s="10"/>
      <c r="F53" s="10"/>
    </row>
    <row r="54" spans="1:6">
      <c r="A54" s="5" t="s">
        <v>76</v>
      </c>
      <c r="B54" s="3" t="s">
        <v>77</v>
      </c>
      <c r="C54" s="10">
        <v>203322.03</v>
      </c>
      <c r="D54" s="10">
        <v>226844.81</v>
      </c>
      <c r="E54" s="10"/>
      <c r="F54" s="10"/>
    </row>
    <row r="55" spans="1:6">
      <c r="A55" s="5"/>
      <c r="B55" s="3"/>
      <c r="C55" s="8">
        <f>SUM(C51:C54)</f>
        <v>3092204.94</v>
      </c>
      <c r="D55" s="8">
        <f>SUM(D51:D54)</f>
        <v>2746048.25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C16+C17+C45+C55</f>
        <v>4984375.95</v>
      </c>
      <c r="D57" s="27">
        <f>D15+D45+D55</f>
        <v>8082827.0200000005</v>
      </c>
      <c r="E57" s="27">
        <f>C57-F57</f>
        <v>3198079.95</v>
      </c>
      <c r="F57" s="28">
        <v>1786296</v>
      </c>
    </row>
    <row r="60" spans="1:6">
      <c r="B60" t="s">
        <v>78</v>
      </c>
    </row>
    <row r="62" spans="1:6">
      <c r="B62" t="s">
        <v>321</v>
      </c>
    </row>
    <row r="63" spans="1:6">
      <c r="B63" t="s">
        <v>322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63"/>
  <sheetViews>
    <sheetView topLeftCell="A4" workbookViewId="0">
      <selection activeCell="F10" sqref="F10"/>
    </sheetView>
  </sheetViews>
  <sheetFormatPr defaultRowHeight="12.75"/>
  <cols>
    <col min="2" max="2" width="59.28515625" customWidth="1"/>
    <col min="3" max="5" width="11.140625" customWidth="1"/>
    <col min="6" max="6" width="14.7109375" customWidth="1"/>
  </cols>
  <sheetData>
    <row r="1" spans="1:7">
      <c r="A1" s="268" t="s">
        <v>0</v>
      </c>
      <c r="B1" s="272"/>
      <c r="C1" s="272"/>
      <c r="D1" s="272"/>
      <c r="E1" s="272"/>
      <c r="F1" s="272"/>
      <c r="G1" s="253"/>
    </row>
    <row r="2" spans="1:7">
      <c r="A2" s="268" t="s">
        <v>1</v>
      </c>
      <c r="B2" s="272"/>
      <c r="C2" s="272"/>
      <c r="D2" s="272"/>
      <c r="E2" s="272"/>
      <c r="F2" s="272"/>
      <c r="G2" s="253"/>
    </row>
    <row r="3" spans="1:7">
      <c r="A3" s="268" t="s">
        <v>2</v>
      </c>
      <c r="B3" s="272"/>
      <c r="C3" s="272"/>
      <c r="D3" s="272"/>
      <c r="E3" s="272"/>
      <c r="F3" s="272"/>
      <c r="G3" s="253"/>
    </row>
    <row r="4" spans="1:7">
      <c r="A4" s="303" t="s">
        <v>256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>
      <c r="B6" s="268" t="s">
        <v>257</v>
      </c>
      <c r="C6" s="268"/>
      <c r="D6" s="268"/>
      <c r="E6" s="268"/>
      <c r="F6" s="246"/>
      <c r="G6" s="253"/>
    </row>
    <row r="7" spans="1:7">
      <c r="B7" s="253"/>
      <c r="C7" s="253"/>
      <c r="D7" s="253"/>
      <c r="E7" s="253"/>
      <c r="F7" s="253"/>
      <c r="G7" s="253"/>
    </row>
    <row r="8" spans="1:7">
      <c r="B8" s="253" t="s">
        <v>323</v>
      </c>
      <c r="C8" s="253"/>
      <c r="D8" s="253"/>
      <c r="E8" s="253"/>
      <c r="F8" s="253"/>
      <c r="G8" s="253"/>
    </row>
    <row r="9" spans="1:7">
      <c r="B9" s="253"/>
      <c r="C9" s="253"/>
      <c r="D9" s="253"/>
      <c r="E9" s="253"/>
      <c r="F9" s="253"/>
      <c r="G9" s="253"/>
    </row>
    <row r="10" spans="1:7">
      <c r="B10" s="253" t="s">
        <v>324</v>
      </c>
      <c r="C10" s="253"/>
      <c r="D10" s="253"/>
      <c r="E10" s="253"/>
      <c r="F10" s="253"/>
      <c r="G10" s="253"/>
    </row>
    <row r="11" spans="1:7" ht="13.5" thickBot="1">
      <c r="B11" s="1" t="s">
        <v>325</v>
      </c>
      <c r="C11" s="1"/>
      <c r="D11" s="1"/>
      <c r="E11" s="1"/>
      <c r="F11" s="1"/>
      <c r="G11" s="1"/>
    </row>
    <row r="12" spans="1:7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</row>
    <row r="13" spans="1:7">
      <c r="A13" s="263"/>
      <c r="B13" s="265"/>
      <c r="C13" s="261" t="s">
        <v>87</v>
      </c>
      <c r="D13" s="265"/>
      <c r="E13" s="249"/>
      <c r="F13" s="265"/>
    </row>
    <row r="14" spans="1:7">
      <c r="A14" s="2"/>
      <c r="B14" s="3"/>
      <c r="C14" s="4"/>
      <c r="D14" s="4"/>
      <c r="E14" s="4"/>
      <c r="F14" s="3"/>
    </row>
    <row r="15" spans="1:7">
      <c r="A15" s="5">
        <v>1</v>
      </c>
      <c r="B15" s="3" t="s">
        <v>14</v>
      </c>
      <c r="C15" s="6">
        <v>4664222</v>
      </c>
      <c r="D15" s="8">
        <f>SUM(D19:D38)</f>
        <v>4857592</v>
      </c>
      <c r="E15" s="8"/>
      <c r="F15" s="7"/>
    </row>
    <row r="16" spans="1:7">
      <c r="A16" s="5"/>
      <c r="B16" s="3" t="s">
        <v>15</v>
      </c>
      <c r="C16" s="6">
        <v>394551</v>
      </c>
      <c r="D16" s="8"/>
      <c r="E16" s="8"/>
      <c r="F16" s="7"/>
    </row>
    <row r="17" spans="1:10">
      <c r="A17" s="5"/>
      <c r="B17" s="3" t="s">
        <v>292</v>
      </c>
      <c r="C17" s="8">
        <v>21717.29</v>
      </c>
      <c r="D17" s="8"/>
      <c r="E17" s="8"/>
      <c r="F17" s="7"/>
    </row>
    <row r="18" spans="1:10">
      <c r="A18" s="2"/>
      <c r="B18" s="9" t="s">
        <v>17</v>
      </c>
      <c r="C18" s="4"/>
      <c r="D18" s="4"/>
      <c r="E18" s="4"/>
      <c r="F18" s="3"/>
    </row>
    <row r="19" spans="1:10">
      <c r="A19" s="5" t="s">
        <v>18</v>
      </c>
      <c r="B19" s="3" t="s">
        <v>19</v>
      </c>
      <c r="C19" s="10"/>
      <c r="D19" s="29">
        <v>190186</v>
      </c>
      <c r="E19" s="29"/>
      <c r="F19" s="11"/>
      <c r="J19" s="36"/>
    </row>
    <row r="20" spans="1:10">
      <c r="A20" s="5" t="s">
        <v>20</v>
      </c>
      <c r="B20" s="3" t="s">
        <v>21</v>
      </c>
      <c r="C20" s="10"/>
      <c r="D20" s="29">
        <v>5600</v>
      </c>
      <c r="E20" s="29"/>
      <c r="F20" s="11"/>
      <c r="J20" s="36"/>
    </row>
    <row r="21" spans="1:10">
      <c r="A21" s="5" t="s">
        <v>22</v>
      </c>
      <c r="B21" s="3" t="s">
        <v>23</v>
      </c>
      <c r="C21" s="10"/>
      <c r="D21" s="29"/>
      <c r="E21" s="29"/>
      <c r="F21" s="11"/>
      <c r="J21" s="36"/>
    </row>
    <row r="22" spans="1:10">
      <c r="A22" s="5"/>
      <c r="B22" s="3" t="s">
        <v>24</v>
      </c>
      <c r="C22" s="10"/>
      <c r="D22" s="29">
        <v>638059</v>
      </c>
      <c r="E22" s="29"/>
      <c r="F22" s="11"/>
      <c r="J22" s="36"/>
    </row>
    <row r="23" spans="1:10">
      <c r="A23" s="5" t="s">
        <v>25</v>
      </c>
      <c r="B23" s="3" t="s">
        <v>26</v>
      </c>
      <c r="C23" s="10"/>
      <c r="D23" s="29">
        <v>625963</v>
      </c>
      <c r="E23" s="29"/>
      <c r="F23" s="11"/>
      <c r="J23" s="36"/>
    </row>
    <row r="24" spans="1:10">
      <c r="A24" s="5" t="s">
        <v>27</v>
      </c>
      <c r="B24" s="3" t="s">
        <v>28</v>
      </c>
      <c r="C24" s="10"/>
      <c r="D24" s="29"/>
      <c r="E24" s="29"/>
      <c r="F24" s="11"/>
      <c r="J24" s="36"/>
    </row>
    <row r="25" spans="1:10">
      <c r="A25" s="5" t="s">
        <v>29</v>
      </c>
      <c r="B25" s="3" t="s">
        <v>30</v>
      </c>
      <c r="C25" s="10"/>
      <c r="D25" s="29">
        <v>343153</v>
      </c>
      <c r="E25" s="29"/>
      <c r="F25" s="11"/>
      <c r="J25" s="36"/>
    </row>
    <row r="26" spans="1:10">
      <c r="A26" s="5" t="s">
        <v>31</v>
      </c>
      <c r="B26" s="3" t="s">
        <v>32</v>
      </c>
      <c r="C26" s="10"/>
      <c r="D26" s="29">
        <v>349269</v>
      </c>
      <c r="E26" s="29"/>
      <c r="F26" s="11"/>
      <c r="J26" s="36"/>
    </row>
    <row r="27" spans="1:10">
      <c r="A27" s="5" t="s">
        <v>33</v>
      </c>
      <c r="B27" s="3" t="s">
        <v>34</v>
      </c>
      <c r="C27" s="10"/>
      <c r="D27" s="29">
        <v>15222</v>
      </c>
      <c r="E27" s="29"/>
      <c r="F27" s="11"/>
      <c r="J27" s="36"/>
    </row>
    <row r="28" spans="1:10">
      <c r="A28" s="5" t="s">
        <v>35</v>
      </c>
      <c r="B28" s="3" t="s">
        <v>36</v>
      </c>
      <c r="C28" s="10"/>
      <c r="D28" s="29">
        <v>93957</v>
      </c>
      <c r="E28" s="29"/>
      <c r="F28" s="11"/>
      <c r="J28" s="36"/>
    </row>
    <row r="29" spans="1:10">
      <c r="A29" s="5" t="s">
        <v>37</v>
      </c>
      <c r="B29" s="3" t="s">
        <v>38</v>
      </c>
      <c r="C29" s="10"/>
      <c r="D29" s="29">
        <v>159039</v>
      </c>
      <c r="E29" s="29"/>
      <c r="F29" s="11"/>
      <c r="J29" s="36"/>
    </row>
    <row r="30" spans="1:10">
      <c r="A30" s="5" t="s">
        <v>39</v>
      </c>
      <c r="B30" s="3" t="s">
        <v>112</v>
      </c>
      <c r="C30" s="10"/>
      <c r="D30" s="29">
        <v>49711</v>
      </c>
      <c r="E30" s="29"/>
      <c r="F30" s="11"/>
      <c r="J30" s="36"/>
    </row>
    <row r="31" spans="1:10">
      <c r="A31" s="5" t="s">
        <v>41</v>
      </c>
      <c r="B31" s="3" t="s">
        <v>42</v>
      </c>
      <c r="C31" s="6"/>
      <c r="D31" s="30">
        <v>339858</v>
      </c>
      <c r="E31" s="30"/>
      <c r="F31" s="11"/>
      <c r="J31" s="36"/>
    </row>
    <row r="32" spans="1:10">
      <c r="A32" s="5" t="s">
        <v>43</v>
      </c>
      <c r="B32" s="3" t="s">
        <v>159</v>
      </c>
      <c r="C32" s="10"/>
      <c r="D32" s="29">
        <v>72176</v>
      </c>
      <c r="E32" s="29"/>
      <c r="F32" s="11"/>
      <c r="J32" s="36"/>
    </row>
    <row r="33" spans="1:10">
      <c r="A33" s="5" t="s">
        <v>45</v>
      </c>
      <c r="B33" s="3" t="s">
        <v>54</v>
      </c>
      <c r="C33" s="10"/>
      <c r="D33" s="29">
        <v>63653</v>
      </c>
      <c r="E33" s="29"/>
      <c r="F33" s="11"/>
      <c r="J33" s="36"/>
    </row>
    <row r="34" spans="1:10">
      <c r="A34" s="5" t="s">
        <v>47</v>
      </c>
      <c r="B34" s="3" t="s">
        <v>56</v>
      </c>
      <c r="C34" s="10"/>
      <c r="D34" s="29">
        <v>52671</v>
      </c>
      <c r="E34" s="29"/>
      <c r="F34" s="11"/>
      <c r="J34" s="36"/>
    </row>
    <row r="35" spans="1:10">
      <c r="A35" s="5" t="s">
        <v>49</v>
      </c>
      <c r="B35" s="3" t="s">
        <v>96</v>
      </c>
      <c r="C35" s="10"/>
      <c r="D35" s="29">
        <v>286814</v>
      </c>
      <c r="E35" s="29"/>
      <c r="F35" s="11"/>
      <c r="J35" s="36"/>
    </row>
    <row r="36" spans="1:10">
      <c r="A36" s="5" t="s">
        <v>51</v>
      </c>
      <c r="B36" s="3" t="s">
        <v>113</v>
      </c>
      <c r="C36" s="10"/>
      <c r="D36" s="29">
        <v>460990</v>
      </c>
      <c r="E36" s="29"/>
      <c r="F36" s="11"/>
      <c r="J36" s="36"/>
    </row>
    <row r="37" spans="1:10">
      <c r="A37" s="5" t="s">
        <v>53</v>
      </c>
      <c r="B37" s="69" t="s">
        <v>304</v>
      </c>
      <c r="C37" s="10"/>
      <c r="D37" s="29">
        <v>795291</v>
      </c>
      <c r="E37" s="29"/>
      <c r="F37" s="11"/>
      <c r="J37" s="36"/>
    </row>
    <row r="38" spans="1:10">
      <c r="A38" s="105" t="s">
        <v>55</v>
      </c>
      <c r="B38" s="106" t="s">
        <v>60</v>
      </c>
      <c r="C38" s="10"/>
      <c r="D38" s="108">
        <v>315980</v>
      </c>
      <c r="E38" s="108"/>
      <c r="F38" s="11"/>
      <c r="J38" s="36"/>
    </row>
    <row r="39" spans="1:10">
      <c r="A39" s="5" t="s">
        <v>61</v>
      </c>
      <c r="B39" s="13" t="s">
        <v>62</v>
      </c>
      <c r="C39" s="10"/>
      <c r="D39" s="29"/>
      <c r="E39" s="29"/>
      <c r="F39" s="11"/>
    </row>
    <row r="40" spans="1:10">
      <c r="A40" s="5"/>
      <c r="B40" s="3"/>
      <c r="C40" s="10"/>
      <c r="D40" s="29"/>
      <c r="E40" s="29"/>
      <c r="F40" s="3"/>
    </row>
    <row r="41" spans="1:10">
      <c r="A41" s="5" t="s">
        <v>63</v>
      </c>
      <c r="B41" s="3" t="s">
        <v>64</v>
      </c>
      <c r="C41" s="10">
        <v>24090</v>
      </c>
      <c r="D41" s="29">
        <v>24089.62</v>
      </c>
      <c r="E41" s="29"/>
      <c r="F41" s="11"/>
    </row>
    <row r="42" spans="1:10">
      <c r="A42" s="5" t="s">
        <v>65</v>
      </c>
      <c r="B42" s="3" t="s">
        <v>66</v>
      </c>
      <c r="C42" s="10">
        <v>539474</v>
      </c>
      <c r="D42" s="29">
        <v>539474.04</v>
      </c>
      <c r="E42" s="29"/>
      <c r="F42" s="11"/>
    </row>
    <row r="43" spans="1:10">
      <c r="A43" s="5" t="s">
        <v>67</v>
      </c>
      <c r="B43" s="3" t="s">
        <v>147</v>
      </c>
      <c r="C43" s="10"/>
      <c r="D43" s="29">
        <v>10347.27</v>
      </c>
      <c r="E43" s="29"/>
      <c r="F43" s="11"/>
    </row>
    <row r="44" spans="1:10">
      <c r="A44" s="5" t="s">
        <v>69</v>
      </c>
      <c r="B44" s="3" t="s">
        <v>44</v>
      </c>
      <c r="C44" s="10"/>
      <c r="D44" s="29">
        <v>2750</v>
      </c>
      <c r="E44" s="29"/>
      <c r="F44" s="11"/>
    </row>
    <row r="45" spans="1:10">
      <c r="A45" s="5"/>
      <c r="B45" s="3"/>
      <c r="C45" s="6">
        <f>SUM(C41:C43)</f>
        <v>563564</v>
      </c>
      <c r="D45" s="8">
        <f>SUM(D41:D44)</f>
        <v>576660.93000000005</v>
      </c>
      <c r="E45" s="8"/>
      <c r="F45" s="7">
        <f>SUM(F41:F44)</f>
        <v>0</v>
      </c>
    </row>
    <row r="46" spans="1:10">
      <c r="A46" s="5"/>
      <c r="B46" s="3"/>
      <c r="C46" s="10"/>
      <c r="D46" s="29"/>
      <c r="E46" s="29"/>
      <c r="F46" s="11"/>
    </row>
    <row r="47" spans="1:10">
      <c r="A47" s="5"/>
      <c r="B47" s="3"/>
      <c r="C47" s="10"/>
      <c r="D47" s="29"/>
      <c r="E47" s="29"/>
      <c r="F47" s="7"/>
    </row>
    <row r="48" spans="1:10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18491.72</v>
      </c>
      <c r="D51" s="10">
        <v>91709.08</v>
      </c>
      <c r="E51" s="10"/>
      <c r="F51" s="10"/>
    </row>
    <row r="52" spans="1:6">
      <c r="A52" s="5" t="s">
        <v>61</v>
      </c>
      <c r="B52" s="3" t="s">
        <v>73</v>
      </c>
      <c r="C52" s="10">
        <v>2365629.84</v>
      </c>
      <c r="D52" s="10">
        <v>3002417.97</v>
      </c>
      <c r="E52" s="10"/>
      <c r="F52" s="10"/>
    </row>
    <row r="53" spans="1:6">
      <c r="A53" s="5" t="s">
        <v>74</v>
      </c>
      <c r="B53" s="3" t="s">
        <v>75</v>
      </c>
      <c r="C53" s="10">
        <v>133338.98000000001</v>
      </c>
      <c r="D53" s="10">
        <v>330199.2</v>
      </c>
      <c r="E53" s="10"/>
      <c r="F53" s="10"/>
    </row>
    <row r="54" spans="1:6">
      <c r="A54" s="5" t="s">
        <v>76</v>
      </c>
      <c r="B54" s="3" t="s">
        <v>77</v>
      </c>
      <c r="C54" s="10">
        <v>300855.93</v>
      </c>
      <c r="D54" s="10">
        <v>432705.14</v>
      </c>
      <c r="E54" s="10"/>
      <c r="F54" s="10"/>
    </row>
    <row r="55" spans="1:6">
      <c r="A55" s="5"/>
      <c r="B55" s="3"/>
      <c r="C55" s="8">
        <f>SUM(C51:C54)</f>
        <v>2818316.47</v>
      </c>
      <c r="D55" s="8">
        <f>SUM(D51:D54)</f>
        <v>3857031.3900000006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8440653.4700000007</v>
      </c>
      <c r="D57" s="27">
        <f>D15+D45+D55</f>
        <v>9291284.3200000003</v>
      </c>
      <c r="E57" s="27">
        <f>C57</f>
        <v>8440653.4700000007</v>
      </c>
      <c r="F57" s="28">
        <f>F15+F45+F55</f>
        <v>0</v>
      </c>
    </row>
    <row r="60" spans="1:6">
      <c r="B60" t="s">
        <v>78</v>
      </c>
      <c r="D60" s="18"/>
      <c r="E60" s="18"/>
    </row>
    <row r="62" spans="1:6">
      <c r="B62" t="s">
        <v>311</v>
      </c>
    </row>
    <row r="63" spans="1:6">
      <c r="B63" t="s">
        <v>326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63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4.140625" customWidth="1"/>
  </cols>
  <sheetData>
    <row r="1" spans="1:8">
      <c r="A1" s="268" t="s">
        <v>0</v>
      </c>
      <c r="B1" s="272"/>
      <c r="C1" s="272"/>
      <c r="D1" s="272"/>
      <c r="E1" s="272"/>
      <c r="F1" s="272"/>
      <c r="G1" s="253"/>
    </row>
    <row r="2" spans="1:8">
      <c r="A2" s="268" t="s">
        <v>1</v>
      </c>
      <c r="B2" s="272"/>
      <c r="C2" s="272"/>
      <c r="D2" s="272"/>
      <c r="E2" s="272"/>
      <c r="F2" s="272"/>
      <c r="G2" s="253"/>
    </row>
    <row r="3" spans="1:8">
      <c r="A3" s="268" t="s">
        <v>2</v>
      </c>
      <c r="B3" s="272"/>
      <c r="C3" s="272"/>
      <c r="D3" s="272"/>
      <c r="E3" s="272"/>
      <c r="F3" s="272"/>
      <c r="G3" s="253"/>
    </row>
    <row r="4" spans="1:8">
      <c r="A4" s="303" t="s">
        <v>256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327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328</v>
      </c>
      <c r="C10" s="253"/>
      <c r="D10" s="253"/>
      <c r="E10" s="253"/>
      <c r="F10" s="253"/>
      <c r="G10" s="253"/>
    </row>
    <row r="11" spans="1:8" ht="13.5" thickBot="1">
      <c r="B11" s="1" t="s">
        <v>329</v>
      </c>
      <c r="C11" s="1"/>
      <c r="D11" s="1"/>
      <c r="E11" s="1"/>
      <c r="F11" s="1"/>
      <c r="G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3637047</v>
      </c>
      <c r="D15" s="42">
        <f>SUM(D19:D38)</f>
        <v>3721987.29</v>
      </c>
      <c r="E15" s="42"/>
      <c r="F15" s="7"/>
    </row>
    <row r="16" spans="1:8">
      <c r="A16" s="5"/>
      <c r="B16" s="3" t="s">
        <v>330</v>
      </c>
      <c r="C16" s="6">
        <v>399606</v>
      </c>
      <c r="D16" s="8"/>
      <c r="E16" s="8"/>
      <c r="F16" s="7"/>
    </row>
    <row r="17" spans="1:6">
      <c r="A17" s="5"/>
      <c r="B17" s="3" t="s">
        <v>292</v>
      </c>
      <c r="C17" s="8">
        <v>26336.48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420169.49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1273.44</v>
      </c>
      <c r="E20" s="29"/>
      <c r="F20" s="11"/>
    </row>
    <row r="21" spans="1:6">
      <c r="A21" s="5" t="s">
        <v>22</v>
      </c>
      <c r="B21" s="106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556946.96</v>
      </c>
      <c r="E22" s="29"/>
      <c r="F22" s="11"/>
    </row>
    <row r="23" spans="1:6">
      <c r="A23" s="5" t="s">
        <v>25</v>
      </c>
      <c r="B23" s="3" t="s">
        <v>26</v>
      </c>
      <c r="C23" s="10"/>
      <c r="D23" s="109"/>
      <c r="E23" s="109"/>
      <c r="F23" s="11"/>
    </row>
    <row r="24" spans="1:6">
      <c r="A24" s="5" t="s">
        <v>27</v>
      </c>
      <c r="B24" s="3" t="s">
        <v>28</v>
      </c>
      <c r="C24" s="10"/>
      <c r="D24" s="29">
        <v>91644.52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121637.28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125418.36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78940.710000000006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64322.06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111355.92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28472.400000000001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240939.43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243601.74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16859.93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91809.47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88398.31</v>
      </c>
      <c r="E36" s="29"/>
      <c r="F36" s="11"/>
    </row>
    <row r="37" spans="1:6">
      <c r="A37" s="5" t="s">
        <v>55</v>
      </c>
      <c r="B37" s="69" t="s">
        <v>304</v>
      </c>
      <c r="C37" s="10"/>
      <c r="D37" s="29">
        <v>784619.27</v>
      </c>
      <c r="E37" s="29"/>
      <c r="F37" s="11"/>
    </row>
    <row r="38" spans="1:6">
      <c r="A38" s="104" t="s">
        <v>57</v>
      </c>
      <c r="B38" s="106" t="s">
        <v>60</v>
      </c>
      <c r="C38" s="10"/>
      <c r="D38" s="29">
        <v>655578</v>
      </c>
      <c r="E38" s="29"/>
      <c r="F38" s="11"/>
    </row>
    <row r="39" spans="1:6">
      <c r="A39" s="105"/>
      <c r="B39" s="3"/>
      <c r="C39" s="10"/>
      <c r="D39" s="29"/>
      <c r="E39" s="29"/>
      <c r="F39" s="11"/>
    </row>
    <row r="40" spans="1:6">
      <c r="A40" s="5" t="s">
        <v>61</v>
      </c>
      <c r="B40" s="13" t="s">
        <v>62</v>
      </c>
      <c r="C40" s="10"/>
      <c r="D40" s="29"/>
      <c r="E40" s="29"/>
      <c r="F40" s="11"/>
    </row>
    <row r="41" spans="1:6">
      <c r="A41" s="5"/>
      <c r="B41" s="3"/>
      <c r="C41" s="10"/>
      <c r="D41" s="29"/>
      <c r="E41" s="29"/>
      <c r="F41" s="3"/>
    </row>
    <row r="42" spans="1:6">
      <c r="A42" s="5" t="s">
        <v>63</v>
      </c>
      <c r="B42" s="3" t="s">
        <v>64</v>
      </c>
      <c r="C42" s="10">
        <v>313652.53999999998</v>
      </c>
      <c r="D42" s="29">
        <v>353291.38</v>
      </c>
      <c r="E42" s="29"/>
      <c r="F42" s="11"/>
    </row>
    <row r="43" spans="1:6">
      <c r="A43" s="5" t="s">
        <v>65</v>
      </c>
      <c r="B43" s="3" t="s">
        <v>66</v>
      </c>
      <c r="C43" s="10">
        <v>459271.19</v>
      </c>
      <c r="D43" s="29">
        <v>459271</v>
      </c>
      <c r="E43" s="29"/>
      <c r="F43" s="11"/>
    </row>
    <row r="44" spans="1:6">
      <c r="A44" s="5" t="s">
        <v>67</v>
      </c>
      <c r="B44" s="3" t="s">
        <v>68</v>
      </c>
      <c r="C44" s="10"/>
      <c r="D44" s="29"/>
      <c r="E44" s="29"/>
      <c r="F44" s="11"/>
    </row>
    <row r="45" spans="1:6">
      <c r="A45" s="5" t="s">
        <v>69</v>
      </c>
      <c r="B45" s="3" t="s">
        <v>44</v>
      </c>
      <c r="C45" s="10"/>
      <c r="D45" s="29">
        <v>2750</v>
      </c>
      <c r="E45" s="29"/>
      <c r="F45" s="11"/>
    </row>
    <row r="46" spans="1:6">
      <c r="A46" s="5"/>
      <c r="B46" s="3"/>
      <c r="C46" s="6">
        <f>SUM(C42:C44)</f>
        <v>772923.73</v>
      </c>
      <c r="D46" s="8">
        <f>SUM(D42:D45)</f>
        <v>815312.38</v>
      </c>
      <c r="E46" s="8"/>
      <c r="F46" s="7">
        <f>SUM(F42:F45)</f>
        <v>0</v>
      </c>
    </row>
    <row r="47" spans="1:6">
      <c r="A47" s="5"/>
      <c r="B47" s="3"/>
      <c r="C47" s="10"/>
      <c r="D47" s="29"/>
      <c r="E47" s="29"/>
      <c r="F47" s="11"/>
    </row>
    <row r="48" spans="1:6">
      <c r="A48" s="5"/>
      <c r="B48" s="3"/>
      <c r="C48" s="10"/>
      <c r="D48" s="29"/>
      <c r="E48" s="29"/>
      <c r="F48" s="7"/>
    </row>
    <row r="49" spans="1:6" ht="13.5" thickBot="1">
      <c r="A49" s="14"/>
      <c r="B49" s="15"/>
      <c r="C49" s="16"/>
      <c r="D49" s="31"/>
      <c r="E49" s="31"/>
      <c r="F49" s="17"/>
    </row>
    <row r="50" spans="1:6" ht="13.5" thickBot="1">
      <c r="A50" s="259"/>
      <c r="F50" s="18"/>
    </row>
    <row r="51" spans="1:6">
      <c r="A51" s="19"/>
      <c r="B51" s="20" t="s">
        <v>71</v>
      </c>
      <c r="C51" s="21"/>
      <c r="D51" s="21"/>
      <c r="E51" s="21"/>
      <c r="F51" s="22"/>
    </row>
    <row r="52" spans="1:6">
      <c r="A52" s="5">
        <v>1</v>
      </c>
      <c r="B52" s="3" t="s">
        <v>72</v>
      </c>
      <c r="C52" s="10">
        <v>21764.94</v>
      </c>
      <c r="D52" s="10">
        <v>22180.880000000001</v>
      </c>
      <c r="E52" s="10"/>
      <c r="F52" s="10"/>
    </row>
    <row r="53" spans="1:6">
      <c r="A53" s="5" t="s">
        <v>61</v>
      </c>
      <c r="B53" s="3" t="s">
        <v>73</v>
      </c>
      <c r="C53" s="10">
        <v>1948266.58</v>
      </c>
      <c r="D53" s="10">
        <v>2816087.73</v>
      </c>
      <c r="E53" s="10"/>
      <c r="F53" s="10"/>
    </row>
    <row r="54" spans="1:6">
      <c r="A54" s="5" t="s">
        <v>74</v>
      </c>
      <c r="B54" s="3" t="s">
        <v>75</v>
      </c>
      <c r="C54" s="10">
        <v>49423.73</v>
      </c>
      <c r="D54" s="10">
        <v>49424</v>
      </c>
      <c r="E54" s="10"/>
      <c r="F54" s="10"/>
    </row>
    <row r="55" spans="1:6">
      <c r="A55" s="5" t="s">
        <v>76</v>
      </c>
      <c r="B55" s="3" t="s">
        <v>77</v>
      </c>
      <c r="C55" s="10">
        <v>109474.58</v>
      </c>
      <c r="D55" s="10">
        <v>109475</v>
      </c>
      <c r="E55" s="10"/>
      <c r="F55" s="10"/>
    </row>
    <row r="56" spans="1:6">
      <c r="A56" s="5"/>
      <c r="B56" s="3"/>
      <c r="C56" s="8">
        <f>SUM(C52:C55)</f>
        <v>2128929.83</v>
      </c>
      <c r="D56" s="8">
        <f>SUM(D52:D55)</f>
        <v>2997167.61</v>
      </c>
      <c r="E56" s="8"/>
      <c r="F56" s="6">
        <f>SUM(F52:F55)</f>
        <v>0</v>
      </c>
    </row>
    <row r="57" spans="1:6">
      <c r="A57" s="23"/>
      <c r="B57" s="24"/>
      <c r="C57" s="25"/>
      <c r="D57" s="25"/>
      <c r="E57" s="25"/>
      <c r="F57" s="26"/>
    </row>
    <row r="58" spans="1:6" ht="13.5" thickBot="1">
      <c r="A58" s="14"/>
      <c r="B58" s="15"/>
      <c r="C58" s="27">
        <f>C15+C16+C46+C56</f>
        <v>6938506.5600000005</v>
      </c>
      <c r="D58" s="27">
        <f>D15+D46+D56</f>
        <v>7534467.2799999993</v>
      </c>
      <c r="E58" s="27">
        <f>C58-F58</f>
        <v>6057019.6400000006</v>
      </c>
      <c r="F58" s="27">
        <v>881486.92</v>
      </c>
    </row>
    <row r="60" spans="1:6">
      <c r="B60" t="s">
        <v>78</v>
      </c>
    </row>
    <row r="61" spans="1:6">
      <c r="C61">
        <v>6448506</v>
      </c>
    </row>
    <row r="62" spans="1:6">
      <c r="B62" s="110" t="s">
        <v>331</v>
      </c>
    </row>
    <row r="63" spans="1:6">
      <c r="B63" s="110" t="s">
        <v>332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68"/>
  <sheetViews>
    <sheetView workbookViewId="0">
      <selection sqref="A1:F6"/>
    </sheetView>
  </sheetViews>
  <sheetFormatPr defaultRowHeight="12.75"/>
  <cols>
    <col min="2" max="2" width="59.28515625" customWidth="1"/>
    <col min="3" max="3" width="15.7109375" bestFit="1" customWidth="1"/>
    <col min="4" max="4" width="16.28515625" customWidth="1"/>
    <col min="5" max="5" width="15.5703125" customWidth="1"/>
    <col min="6" max="6" width="14.7109375" bestFit="1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8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8" ht="12.75" customHeight="1">
      <c r="A4" s="303" t="s">
        <v>333</v>
      </c>
      <c r="B4" s="304"/>
      <c r="C4" s="304"/>
      <c r="D4" s="304"/>
      <c r="E4" s="304"/>
      <c r="F4" s="304"/>
      <c r="G4" s="253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53"/>
      <c r="C7" s="253"/>
      <c r="D7" s="253"/>
      <c r="E7" s="253"/>
      <c r="F7" s="253"/>
      <c r="G7" s="253"/>
    </row>
    <row r="8" spans="1:8">
      <c r="B8" s="253" t="s">
        <v>334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335</v>
      </c>
      <c r="C10" s="253"/>
      <c r="D10" s="253"/>
      <c r="E10" s="253"/>
      <c r="F10" s="253"/>
      <c r="G10" s="253"/>
    </row>
    <row r="11" spans="1:8" ht="13.5" thickBot="1">
      <c r="B11" s="1" t="s">
        <v>336</v>
      </c>
      <c r="C11" s="1"/>
      <c r="D11" s="1"/>
      <c r="E11" s="1"/>
      <c r="F11" s="1"/>
      <c r="G11" s="1"/>
    </row>
    <row r="12" spans="1:8" ht="25.5" customHeight="1">
      <c r="A12" s="278" t="s">
        <v>119</v>
      </c>
      <c r="B12" s="280" t="s">
        <v>9</v>
      </c>
      <c r="C12" s="278" t="s">
        <v>121</v>
      </c>
      <c r="D12" s="280" t="s">
        <v>11</v>
      </c>
      <c r="E12" s="258" t="s">
        <v>13</v>
      </c>
      <c r="F12" s="285" t="s">
        <v>133</v>
      </c>
      <c r="H12" s="264"/>
    </row>
    <row r="13" spans="1:8" ht="13.5" thickBot="1">
      <c r="A13" s="279"/>
      <c r="B13" s="281"/>
      <c r="C13" s="279"/>
      <c r="D13" s="281"/>
      <c r="E13" s="258"/>
      <c r="F13" s="286"/>
      <c r="H13" s="265"/>
    </row>
    <row r="14" spans="1:8">
      <c r="A14" s="52"/>
      <c r="B14" s="68"/>
      <c r="C14" s="62"/>
      <c r="D14" s="63"/>
      <c r="E14" s="126"/>
      <c r="F14" s="123"/>
    </row>
    <row r="15" spans="1:8">
      <c r="A15" s="73">
        <v>1</v>
      </c>
      <c r="B15" s="69" t="s">
        <v>14</v>
      </c>
      <c r="C15" s="53">
        <v>8813303.3399999999</v>
      </c>
      <c r="D15" s="64">
        <f>SUM(D19:D38)</f>
        <v>11028529.510000002</v>
      </c>
      <c r="E15" s="127"/>
      <c r="F15" s="100"/>
    </row>
    <row r="16" spans="1:8">
      <c r="A16" s="73"/>
      <c r="B16" s="69" t="s">
        <v>15</v>
      </c>
      <c r="C16" s="53">
        <v>1784820.31</v>
      </c>
      <c r="D16" s="64"/>
      <c r="E16" s="127"/>
      <c r="F16" s="100"/>
    </row>
    <row r="17" spans="1:6">
      <c r="A17" s="73"/>
      <c r="B17" s="3" t="s">
        <v>292</v>
      </c>
      <c r="C17" s="53">
        <v>84664.37</v>
      </c>
      <c r="D17" s="64"/>
      <c r="E17" s="127"/>
      <c r="F17" s="100"/>
    </row>
    <row r="18" spans="1:6">
      <c r="A18" s="49"/>
      <c r="B18" s="70" t="s">
        <v>17</v>
      </c>
      <c r="C18" s="54"/>
      <c r="D18" s="65"/>
      <c r="E18" s="126"/>
      <c r="F18" s="99"/>
    </row>
    <row r="19" spans="1:6">
      <c r="A19" s="73" t="s">
        <v>18</v>
      </c>
      <c r="B19" s="3" t="s">
        <v>19</v>
      </c>
      <c r="C19" s="54"/>
      <c r="D19" s="65">
        <f>128898.31+1285593.23</f>
        <v>1414491.54</v>
      </c>
      <c r="E19" s="126"/>
      <c r="F19" s="99"/>
    </row>
    <row r="20" spans="1:6">
      <c r="A20" s="73" t="s">
        <v>20</v>
      </c>
      <c r="B20" s="69" t="s">
        <v>21</v>
      </c>
      <c r="C20" s="54"/>
      <c r="D20" s="65"/>
      <c r="E20" s="126"/>
      <c r="F20" s="99"/>
    </row>
    <row r="21" spans="1:6" ht="51">
      <c r="A21" s="73" t="s">
        <v>22</v>
      </c>
      <c r="B21" s="90" t="s">
        <v>122</v>
      </c>
      <c r="C21" s="54"/>
      <c r="D21" s="65">
        <f>24066.24+88940.48+90236.47+1589967.1</f>
        <v>1793210.29</v>
      </c>
      <c r="E21" s="126"/>
      <c r="F21" s="99"/>
    </row>
    <row r="22" spans="1:6">
      <c r="A22" s="73" t="s">
        <v>25</v>
      </c>
      <c r="B22" s="3" t="s">
        <v>26</v>
      </c>
      <c r="C22" s="54"/>
      <c r="D22" s="65"/>
      <c r="E22" s="126"/>
      <c r="F22" s="99"/>
    </row>
    <row r="23" spans="1:6">
      <c r="A23" s="73" t="s">
        <v>27</v>
      </c>
      <c r="B23" s="3" t="s">
        <v>28</v>
      </c>
      <c r="C23" s="54"/>
      <c r="D23" s="65">
        <v>2285814</v>
      </c>
      <c r="E23" s="126"/>
      <c r="F23" s="99"/>
    </row>
    <row r="24" spans="1:6">
      <c r="A24" s="73" t="s">
        <v>29</v>
      </c>
      <c r="B24" s="69" t="s">
        <v>30</v>
      </c>
      <c r="C24" s="54"/>
      <c r="D24" s="65">
        <v>729822.88</v>
      </c>
      <c r="E24" s="126"/>
      <c r="F24" s="99"/>
    </row>
    <row r="25" spans="1:6">
      <c r="A25" s="73" t="s">
        <v>31</v>
      </c>
      <c r="B25" s="69" t="s">
        <v>32</v>
      </c>
      <c r="C25" s="54"/>
      <c r="D25" s="65">
        <v>736278.39</v>
      </c>
      <c r="E25" s="126"/>
      <c r="F25" s="99"/>
    </row>
    <row r="26" spans="1:6">
      <c r="A26" s="73" t="s">
        <v>33</v>
      </c>
      <c r="B26" s="69" t="s">
        <v>230</v>
      </c>
      <c r="C26" s="54"/>
      <c r="D26" s="65">
        <v>67409.2</v>
      </c>
      <c r="E26" s="126"/>
      <c r="F26" s="99"/>
    </row>
    <row r="27" spans="1:6">
      <c r="A27" s="73" t="s">
        <v>35</v>
      </c>
      <c r="B27" s="69" t="s">
        <v>34</v>
      </c>
      <c r="C27" s="54"/>
      <c r="D27" s="65">
        <f>221377.14</f>
        <v>221377.14</v>
      </c>
      <c r="E27" s="126"/>
      <c r="F27" s="99"/>
    </row>
    <row r="28" spans="1:6">
      <c r="A28" s="73" t="s">
        <v>37</v>
      </c>
      <c r="B28" s="69" t="s">
        <v>36</v>
      </c>
      <c r="C28" s="54"/>
      <c r="D28" s="65"/>
      <c r="E28" s="126"/>
      <c r="F28" s="99"/>
    </row>
    <row r="29" spans="1:6">
      <c r="A29" s="73" t="s">
        <v>39</v>
      </c>
      <c r="B29" s="69" t="s">
        <v>38</v>
      </c>
      <c r="C29" s="54"/>
      <c r="D29" s="65">
        <v>185389.84</v>
      </c>
      <c r="E29" s="126"/>
      <c r="F29" s="99"/>
    </row>
    <row r="30" spans="1:6">
      <c r="A30" s="73" t="s">
        <v>41</v>
      </c>
      <c r="B30" s="69" t="s">
        <v>112</v>
      </c>
      <c r="C30" s="54"/>
      <c r="D30" s="65">
        <f>2300+103728.84+879.6</f>
        <v>106908.44</v>
      </c>
      <c r="E30" s="126"/>
      <c r="F30" s="99"/>
    </row>
    <row r="31" spans="1:6">
      <c r="A31" s="73" t="s">
        <v>43</v>
      </c>
      <c r="B31" s="69" t="s">
        <v>42</v>
      </c>
      <c r="C31" s="53"/>
      <c r="D31" s="66">
        <f>25430.94+45889.02+215508.49</f>
        <v>286828.44999999995</v>
      </c>
      <c r="E31" s="128"/>
      <c r="F31" s="124"/>
    </row>
    <row r="32" spans="1:6">
      <c r="A32" s="73" t="s">
        <v>45</v>
      </c>
      <c r="B32" s="69" t="s">
        <v>159</v>
      </c>
      <c r="C32" s="54"/>
      <c r="D32" s="65">
        <v>316971.90000000002</v>
      </c>
      <c r="E32" s="126"/>
      <c r="F32" s="99"/>
    </row>
    <row r="33" spans="1:6">
      <c r="A33" s="73" t="s">
        <v>47</v>
      </c>
      <c r="B33" s="69" t="s">
        <v>54</v>
      </c>
      <c r="C33" s="54"/>
      <c r="D33" s="65"/>
      <c r="E33" s="126"/>
      <c r="F33" s="99"/>
    </row>
    <row r="34" spans="1:6">
      <c r="A34" s="73" t="s">
        <v>49</v>
      </c>
      <c r="B34" s="69" t="s">
        <v>56</v>
      </c>
      <c r="C34" s="54"/>
      <c r="D34" s="65">
        <v>37772.480000000003</v>
      </c>
      <c r="E34" s="126"/>
      <c r="F34" s="99"/>
    </row>
    <row r="35" spans="1:6">
      <c r="A35" s="73" t="s">
        <v>51</v>
      </c>
      <c r="B35" s="69" t="s">
        <v>96</v>
      </c>
      <c r="C35" s="54"/>
      <c r="D35" s="65">
        <v>205687.03</v>
      </c>
      <c r="E35" s="126"/>
      <c r="F35" s="99"/>
    </row>
    <row r="36" spans="1:6">
      <c r="A36" s="73" t="s">
        <v>53</v>
      </c>
      <c r="B36" s="69" t="s">
        <v>113</v>
      </c>
      <c r="C36" s="54"/>
      <c r="D36" s="65">
        <v>198044.79</v>
      </c>
      <c r="E36" s="126"/>
      <c r="F36" s="99"/>
    </row>
    <row r="37" spans="1:6">
      <c r="A37" s="96" t="s">
        <v>55</v>
      </c>
      <c r="B37" s="69" t="s">
        <v>304</v>
      </c>
      <c r="C37" s="54"/>
      <c r="D37" s="65">
        <v>1077110.3500000001</v>
      </c>
      <c r="E37" s="126"/>
      <c r="F37" s="99"/>
    </row>
    <row r="38" spans="1:6">
      <c r="A38" s="96" t="s">
        <v>57</v>
      </c>
      <c r="B38" s="106" t="s">
        <v>60</v>
      </c>
      <c r="C38" s="54"/>
      <c r="D38" s="65">
        <v>1365412.79</v>
      </c>
      <c r="E38" s="126"/>
      <c r="F38" s="99"/>
    </row>
    <row r="39" spans="1:6">
      <c r="A39" s="73">
        <v>2</v>
      </c>
      <c r="B39" s="71" t="s">
        <v>62</v>
      </c>
      <c r="C39" s="54"/>
      <c r="D39" s="65"/>
      <c r="E39" s="126"/>
      <c r="F39" s="99"/>
    </row>
    <row r="40" spans="1:6">
      <c r="A40" s="73"/>
      <c r="B40" s="69"/>
      <c r="C40" s="54"/>
      <c r="D40" s="65"/>
      <c r="E40" s="126"/>
      <c r="F40" s="99"/>
    </row>
    <row r="41" spans="1:6">
      <c r="A41" s="73" t="s">
        <v>63</v>
      </c>
      <c r="B41" s="69" t="s">
        <v>64</v>
      </c>
      <c r="C41" s="54">
        <v>1052542.3700000001</v>
      </c>
      <c r="D41" s="65">
        <v>1052542.3700000001</v>
      </c>
      <c r="E41" s="126"/>
      <c r="F41" s="99"/>
    </row>
    <row r="42" spans="1:6">
      <c r="A42" s="73" t="s">
        <v>65</v>
      </c>
      <c r="B42" s="69" t="s">
        <v>66</v>
      </c>
      <c r="C42" s="54">
        <v>1256779.6599999999</v>
      </c>
      <c r="D42" s="65">
        <v>1618422.72</v>
      </c>
      <c r="E42" s="126"/>
      <c r="F42" s="99"/>
    </row>
    <row r="43" spans="1:6">
      <c r="A43" s="73" t="s">
        <v>67</v>
      </c>
      <c r="B43" s="69" t="s">
        <v>68</v>
      </c>
      <c r="C43" s="54"/>
      <c r="D43" s="65"/>
      <c r="E43" s="126"/>
      <c r="F43" s="99"/>
    </row>
    <row r="44" spans="1:6">
      <c r="A44" s="73" t="s">
        <v>69</v>
      </c>
      <c r="B44" s="69" t="s">
        <v>44</v>
      </c>
      <c r="C44" s="54"/>
      <c r="D44" s="65">
        <v>2750</v>
      </c>
      <c r="E44" s="126"/>
      <c r="F44" s="99"/>
    </row>
    <row r="45" spans="1:6">
      <c r="A45" s="73"/>
      <c r="B45" s="69"/>
      <c r="C45" s="53">
        <f>SUM(C41:C44)</f>
        <v>2309322.0300000003</v>
      </c>
      <c r="D45" s="64">
        <f>SUM(D41:D44)</f>
        <v>2673715.09</v>
      </c>
      <c r="E45" s="127"/>
      <c r="F45" s="100">
        <f>SUM(F41:F44)</f>
        <v>0</v>
      </c>
    </row>
    <row r="46" spans="1:6">
      <c r="A46" s="73"/>
      <c r="B46" s="69"/>
      <c r="C46" s="54"/>
      <c r="D46" s="65"/>
      <c r="E46" s="126"/>
      <c r="F46" s="99"/>
    </row>
    <row r="47" spans="1:6">
      <c r="A47" s="73"/>
      <c r="B47" s="69"/>
      <c r="C47" s="54"/>
      <c r="D47" s="65"/>
      <c r="E47" s="126"/>
      <c r="F47" s="100"/>
    </row>
    <row r="48" spans="1:6" ht="13.5" thickBot="1">
      <c r="A48" s="74"/>
      <c r="B48" s="72"/>
      <c r="C48" s="56"/>
      <c r="D48" s="67"/>
      <c r="E48" s="126"/>
      <c r="F48" s="125"/>
    </row>
    <row r="49" spans="1:6" ht="13.5" thickBot="1">
      <c r="A49" s="259"/>
      <c r="C49" s="57"/>
      <c r="D49" s="57"/>
      <c r="E49" s="126"/>
      <c r="F49" s="57"/>
    </row>
    <row r="50" spans="1:6">
      <c r="A50" s="75"/>
      <c r="B50" s="77" t="s">
        <v>71</v>
      </c>
      <c r="C50" s="58"/>
      <c r="D50" s="79"/>
      <c r="E50" s="129"/>
      <c r="F50" s="98"/>
    </row>
    <row r="51" spans="1:6">
      <c r="A51" s="73">
        <v>1</v>
      </c>
      <c r="B51" s="69" t="s">
        <v>72</v>
      </c>
      <c r="C51" s="54">
        <v>99780.43</v>
      </c>
      <c r="D51" s="65">
        <v>250630.5</v>
      </c>
      <c r="E51" s="126"/>
      <c r="F51" s="99"/>
    </row>
    <row r="52" spans="1:6">
      <c r="A52" s="73" t="s">
        <v>61</v>
      </c>
      <c r="B52" s="69" t="s">
        <v>73</v>
      </c>
      <c r="C52" s="54">
        <v>5667859.5</v>
      </c>
      <c r="D52" s="65">
        <v>4827946.63</v>
      </c>
      <c r="E52" s="126"/>
      <c r="F52" s="99"/>
    </row>
    <row r="53" spans="1:6">
      <c r="A53" s="73" t="s">
        <v>74</v>
      </c>
      <c r="B53" s="69" t="s">
        <v>75</v>
      </c>
      <c r="C53" s="54">
        <v>202542.37</v>
      </c>
      <c r="D53" s="65">
        <v>256129.78</v>
      </c>
      <c r="E53" s="126"/>
      <c r="F53" s="99"/>
    </row>
    <row r="54" spans="1:6">
      <c r="A54" s="73" t="s">
        <v>76</v>
      </c>
      <c r="B54" s="69" t="s">
        <v>77</v>
      </c>
      <c r="C54" s="54">
        <v>454237.29</v>
      </c>
      <c r="D54" s="65">
        <v>454237.29</v>
      </c>
      <c r="E54" s="126"/>
      <c r="F54" s="99"/>
    </row>
    <row r="55" spans="1:6">
      <c r="A55" s="73"/>
      <c r="B55" s="69"/>
      <c r="C55" s="53">
        <f>SUM(C51:C54)</f>
        <v>6424419.5899999999</v>
      </c>
      <c r="D55" s="121">
        <f>SUM(D51:D54)</f>
        <v>5788944.2000000002</v>
      </c>
      <c r="E55" s="127"/>
      <c r="F55" s="100">
        <f>SUM(F51:F54)</f>
        <v>0</v>
      </c>
    </row>
    <row r="56" spans="1:6">
      <c r="A56" s="76"/>
      <c r="B56" s="78"/>
      <c r="C56" s="60"/>
      <c r="D56" s="80"/>
      <c r="E56" s="127"/>
      <c r="F56" s="101"/>
    </row>
    <row r="57" spans="1:6" ht="13.5" thickBot="1">
      <c r="A57" s="74"/>
      <c r="B57" s="72"/>
      <c r="C57" s="61">
        <f>C15+C16+C45+C55</f>
        <v>19331865.27</v>
      </c>
      <c r="D57" s="122">
        <f>D15+D16+D45+D55</f>
        <v>19491188.800000001</v>
      </c>
      <c r="E57" s="127">
        <f>C57-F57</f>
        <v>15174412.969999999</v>
      </c>
      <c r="F57" s="102">
        <v>4157452.3</v>
      </c>
    </row>
    <row r="60" spans="1:6">
      <c r="B60" t="s">
        <v>78</v>
      </c>
      <c r="C60" s="110"/>
    </row>
    <row r="62" spans="1:6">
      <c r="B62" s="110" t="s">
        <v>242</v>
      </c>
    </row>
    <row r="63" spans="1:6">
      <c r="B63" s="110" t="s">
        <v>337</v>
      </c>
    </row>
    <row r="67" spans="2:2">
      <c r="B67" s="110"/>
    </row>
    <row r="68" spans="2:2">
      <c r="B68" s="110"/>
    </row>
  </sheetData>
  <mergeCells count="11">
    <mergeCell ref="H12:H13"/>
    <mergeCell ref="D12:D13"/>
    <mergeCell ref="C12:C13"/>
    <mergeCell ref="A1:F1"/>
    <mergeCell ref="A2:F2"/>
    <mergeCell ref="A3:F3"/>
    <mergeCell ref="A4:F4"/>
    <mergeCell ref="B6:E6"/>
    <mergeCell ref="A12:A13"/>
    <mergeCell ref="B12:B13"/>
    <mergeCell ref="F12:F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5"/>
  <sheetViews>
    <sheetView workbookViewId="0">
      <selection sqref="A1:F6"/>
    </sheetView>
  </sheetViews>
  <sheetFormatPr defaultRowHeight="12.75"/>
  <cols>
    <col min="2" max="2" width="59.28515625" customWidth="1"/>
    <col min="3" max="3" width="11.140625" customWidth="1"/>
    <col min="4" max="4" width="13.140625" customWidth="1"/>
    <col min="5" max="5" width="14.42578125" customWidth="1"/>
  </cols>
  <sheetData>
    <row r="1" spans="1:7">
      <c r="A1" s="268" t="s">
        <v>0</v>
      </c>
      <c r="B1" s="272"/>
      <c r="C1" s="272"/>
      <c r="D1" s="272"/>
      <c r="E1" s="272"/>
      <c r="F1" s="272"/>
    </row>
    <row r="2" spans="1:7">
      <c r="A2" s="268" t="s">
        <v>1</v>
      </c>
      <c r="B2" s="272"/>
      <c r="C2" s="272"/>
      <c r="D2" s="272"/>
      <c r="E2" s="272"/>
      <c r="F2" s="272"/>
    </row>
    <row r="3" spans="1:7">
      <c r="A3" s="268" t="s">
        <v>2</v>
      </c>
      <c r="B3" s="272"/>
      <c r="C3" s="272"/>
      <c r="D3" s="272"/>
      <c r="E3" s="272"/>
      <c r="F3" s="272"/>
    </row>
    <row r="4" spans="1:7">
      <c r="A4" s="303" t="s">
        <v>333</v>
      </c>
      <c r="B4" s="304"/>
      <c r="C4" s="304"/>
      <c r="D4" s="304"/>
      <c r="E4" s="304"/>
      <c r="F4" s="304"/>
    </row>
    <row r="5" spans="1:7">
      <c r="A5" s="252"/>
      <c r="B5" s="251"/>
      <c r="C5" s="251"/>
      <c r="D5" s="251"/>
      <c r="E5" s="251"/>
      <c r="F5" s="251"/>
    </row>
    <row r="6" spans="1:7">
      <c r="B6" s="268" t="s">
        <v>257</v>
      </c>
      <c r="C6" s="268"/>
      <c r="D6" s="268"/>
      <c r="E6" s="268"/>
      <c r="F6" s="246"/>
    </row>
    <row r="7" spans="1:7">
      <c r="B7" s="253"/>
      <c r="C7" s="253"/>
      <c r="D7" s="253"/>
      <c r="E7" s="253"/>
    </row>
    <row r="8" spans="1:7">
      <c r="B8" s="253" t="s">
        <v>338</v>
      </c>
      <c r="C8" s="253"/>
      <c r="D8" s="253"/>
      <c r="E8" s="253"/>
    </row>
    <row r="9" spans="1:7">
      <c r="B9" s="253"/>
      <c r="C9" s="253"/>
      <c r="D9" s="253"/>
      <c r="E9" s="253"/>
    </row>
    <row r="10" spans="1:7">
      <c r="B10" s="253" t="s">
        <v>109</v>
      </c>
      <c r="C10" s="253"/>
      <c r="D10" s="253"/>
      <c r="E10" s="253"/>
    </row>
    <row r="11" spans="1:7" ht="13.5" thickBot="1">
      <c r="B11" s="1" t="s">
        <v>339</v>
      </c>
      <c r="C11" s="1"/>
      <c r="D11" s="1"/>
      <c r="E11" s="1"/>
    </row>
    <row r="12" spans="1:7" ht="25.5" customHeight="1">
      <c r="A12" s="278" t="s">
        <v>119</v>
      </c>
      <c r="B12" s="280" t="s">
        <v>9</v>
      </c>
      <c r="C12" s="278" t="s">
        <v>85</v>
      </c>
      <c r="D12" s="280" t="s">
        <v>11</v>
      </c>
      <c r="E12" s="278" t="s">
        <v>12</v>
      </c>
      <c r="G12" s="264"/>
    </row>
    <row r="13" spans="1:7" ht="13.5" thickBot="1">
      <c r="A13" s="279"/>
      <c r="B13" s="281"/>
      <c r="C13" s="279"/>
      <c r="D13" s="281"/>
      <c r="E13" s="279"/>
      <c r="G13" s="265"/>
    </row>
    <row r="14" spans="1:7">
      <c r="A14" s="52"/>
      <c r="B14" s="68"/>
      <c r="C14" s="62"/>
      <c r="D14" s="63"/>
      <c r="E14" s="62"/>
    </row>
    <row r="15" spans="1:7">
      <c r="A15" s="73">
        <v>1</v>
      </c>
      <c r="B15" s="69" t="s">
        <v>14</v>
      </c>
      <c r="C15" s="53"/>
      <c r="D15" s="64">
        <f>SUM(D19:D36)</f>
        <v>262233.82</v>
      </c>
      <c r="E15" s="53"/>
    </row>
    <row r="16" spans="1:7">
      <c r="A16" s="73"/>
      <c r="B16" s="69" t="s">
        <v>15</v>
      </c>
      <c r="C16" s="53"/>
      <c r="D16" s="64"/>
      <c r="E16" s="53"/>
    </row>
    <row r="17" spans="1:5">
      <c r="A17" s="73"/>
      <c r="B17" s="69"/>
      <c r="C17" s="53"/>
      <c r="D17" s="64"/>
      <c r="E17" s="53"/>
    </row>
    <row r="18" spans="1:5">
      <c r="A18" s="49"/>
      <c r="B18" s="70" t="s">
        <v>17</v>
      </c>
      <c r="C18" s="54"/>
      <c r="D18" s="65"/>
      <c r="E18" s="54"/>
    </row>
    <row r="19" spans="1:5">
      <c r="A19" s="73" t="s">
        <v>18</v>
      </c>
      <c r="B19" s="69" t="s">
        <v>205</v>
      </c>
      <c r="C19" s="54"/>
      <c r="D19" s="65">
        <v>9406.7800000000007</v>
      </c>
      <c r="E19" s="54"/>
    </row>
    <row r="20" spans="1:5">
      <c r="A20" s="73" t="s">
        <v>20</v>
      </c>
      <c r="B20" s="69" t="s">
        <v>21</v>
      </c>
      <c r="C20" s="54"/>
      <c r="D20" s="65"/>
      <c r="E20" s="54"/>
    </row>
    <row r="21" spans="1:5" ht="51">
      <c r="A21" s="73" t="s">
        <v>22</v>
      </c>
      <c r="B21" s="90" t="s">
        <v>122</v>
      </c>
      <c r="C21" s="54"/>
      <c r="D21" s="65">
        <f>90653.86</f>
        <v>90653.86</v>
      </c>
      <c r="E21" s="54"/>
    </row>
    <row r="22" spans="1:5">
      <c r="A22" s="73" t="s">
        <v>25</v>
      </c>
      <c r="B22" s="3" t="s">
        <v>26</v>
      </c>
      <c r="C22" s="54"/>
      <c r="D22" s="65"/>
      <c r="E22" s="54"/>
    </row>
    <row r="23" spans="1:5">
      <c r="A23" s="73" t="s">
        <v>27</v>
      </c>
      <c r="B23" s="3" t="s">
        <v>28</v>
      </c>
      <c r="C23" s="54"/>
      <c r="D23" s="65"/>
      <c r="E23" s="54"/>
    </row>
    <row r="24" spans="1:5">
      <c r="A24" s="73" t="s">
        <v>29</v>
      </c>
      <c r="B24" s="69" t="s">
        <v>30</v>
      </c>
      <c r="C24" s="54"/>
      <c r="D24" s="65">
        <v>70628.14</v>
      </c>
      <c r="E24" s="54"/>
    </row>
    <row r="25" spans="1:5">
      <c r="A25" s="73" t="s">
        <v>31</v>
      </c>
      <c r="B25" s="69" t="s">
        <v>32</v>
      </c>
      <c r="C25" s="54"/>
      <c r="D25" s="65"/>
      <c r="E25" s="54"/>
    </row>
    <row r="26" spans="1:5">
      <c r="A26" s="73" t="s">
        <v>33</v>
      </c>
      <c r="B26" s="69" t="s">
        <v>230</v>
      </c>
      <c r="C26" s="54"/>
      <c r="D26" s="65">
        <v>74076.160000000003</v>
      </c>
      <c r="E26" s="54"/>
    </row>
    <row r="27" spans="1:5">
      <c r="A27" s="73" t="s">
        <v>35</v>
      </c>
      <c r="B27" s="69" t="s">
        <v>34</v>
      </c>
      <c r="C27" s="54"/>
      <c r="D27" s="65"/>
      <c r="E27" s="54"/>
    </row>
    <row r="28" spans="1:5">
      <c r="A28" s="73" t="s">
        <v>37</v>
      </c>
      <c r="B28" s="69" t="s">
        <v>36</v>
      </c>
      <c r="C28" s="54"/>
      <c r="D28" s="65"/>
      <c r="E28" s="54"/>
    </row>
    <row r="29" spans="1:5">
      <c r="A29" s="73" t="s">
        <v>39</v>
      </c>
      <c r="B29" s="69" t="s">
        <v>38</v>
      </c>
      <c r="C29" s="54"/>
      <c r="D29" s="65"/>
      <c r="E29" s="54"/>
    </row>
    <row r="30" spans="1:5">
      <c r="A30" s="73" t="s">
        <v>41</v>
      </c>
      <c r="B30" s="69" t="s">
        <v>112</v>
      </c>
      <c r="C30" s="54"/>
      <c r="D30" s="65"/>
      <c r="E30" s="54"/>
    </row>
    <row r="31" spans="1:5">
      <c r="A31" s="73" t="s">
        <v>43</v>
      </c>
      <c r="B31" s="69" t="s">
        <v>42</v>
      </c>
      <c r="C31" s="53"/>
      <c r="D31" s="66">
        <v>14915.25</v>
      </c>
      <c r="E31" s="55"/>
    </row>
    <row r="32" spans="1:5">
      <c r="A32" s="73" t="s">
        <v>45</v>
      </c>
      <c r="B32" s="69" t="s">
        <v>159</v>
      </c>
      <c r="C32" s="54"/>
      <c r="D32" s="65">
        <v>2553.63</v>
      </c>
      <c r="E32" s="54"/>
    </row>
    <row r="33" spans="1:5">
      <c r="A33" s="73" t="s">
        <v>47</v>
      </c>
      <c r="B33" s="69" t="s">
        <v>54</v>
      </c>
      <c r="C33" s="54"/>
      <c r="D33" s="65"/>
      <c r="E33" s="54"/>
    </row>
    <row r="34" spans="1:5">
      <c r="A34" s="73" t="s">
        <v>49</v>
      </c>
      <c r="B34" s="69" t="s">
        <v>56</v>
      </c>
      <c r="C34" s="54"/>
      <c r="D34" s="65"/>
      <c r="E34" s="54"/>
    </row>
    <row r="35" spans="1:5">
      <c r="A35" s="73" t="s">
        <v>51</v>
      </c>
      <c r="B35" s="69" t="s">
        <v>96</v>
      </c>
      <c r="C35" s="54"/>
      <c r="D35" s="65"/>
      <c r="E35" s="54"/>
    </row>
    <row r="36" spans="1:5">
      <c r="A36" s="73" t="s">
        <v>53</v>
      </c>
      <c r="B36" s="69" t="s">
        <v>113</v>
      </c>
      <c r="C36" s="54"/>
      <c r="D36" s="65"/>
      <c r="E36" s="54"/>
    </row>
    <row r="37" spans="1:5">
      <c r="A37" s="73">
        <v>2</v>
      </c>
      <c r="B37" s="71" t="s">
        <v>62</v>
      </c>
      <c r="C37" s="54"/>
      <c r="D37" s="65"/>
      <c r="E37" s="54"/>
    </row>
    <row r="38" spans="1:5">
      <c r="A38" s="73"/>
      <c r="B38" s="69"/>
      <c r="C38" s="54"/>
      <c r="D38" s="65"/>
      <c r="E38" s="54"/>
    </row>
    <row r="39" spans="1:5">
      <c r="A39" s="73" t="s">
        <v>63</v>
      </c>
      <c r="B39" s="69" t="s">
        <v>64</v>
      </c>
      <c r="C39" s="54"/>
      <c r="D39" s="65"/>
      <c r="E39" s="54"/>
    </row>
    <row r="40" spans="1:5">
      <c r="A40" s="73" t="s">
        <v>65</v>
      </c>
      <c r="B40" s="69" t="s">
        <v>66</v>
      </c>
      <c r="C40" s="54"/>
      <c r="D40" s="65">
        <v>156621.46</v>
      </c>
      <c r="E40" s="54"/>
    </row>
    <row r="41" spans="1:5">
      <c r="A41" s="73" t="s">
        <v>67</v>
      </c>
      <c r="B41" s="69" t="s">
        <v>68</v>
      </c>
      <c r="C41" s="54"/>
      <c r="D41" s="65"/>
      <c r="E41" s="54"/>
    </row>
    <row r="42" spans="1:5">
      <c r="A42" s="73" t="s">
        <v>69</v>
      </c>
      <c r="B42" s="69" t="s">
        <v>44</v>
      </c>
      <c r="C42" s="54"/>
      <c r="D42" s="65"/>
      <c r="E42" s="54"/>
    </row>
    <row r="43" spans="1:5">
      <c r="A43" s="73"/>
      <c r="B43" s="69"/>
      <c r="C43" s="53">
        <f>SUM(C39:C42)</f>
        <v>0</v>
      </c>
      <c r="D43" s="64">
        <f>SUM(D39:D42)</f>
        <v>156621.46</v>
      </c>
      <c r="E43" s="53">
        <f>SUM(E39:E42)</f>
        <v>0</v>
      </c>
    </row>
    <row r="44" spans="1:5">
      <c r="A44" s="73"/>
      <c r="B44" s="69"/>
      <c r="C44" s="54"/>
      <c r="D44" s="65"/>
      <c r="E44" s="54"/>
    </row>
    <row r="45" spans="1:5">
      <c r="A45" s="73"/>
      <c r="B45" s="69"/>
      <c r="C45" s="54"/>
      <c r="D45" s="65"/>
      <c r="E45" s="53"/>
    </row>
    <row r="46" spans="1:5" ht="13.5" thickBot="1">
      <c r="A46" s="74"/>
      <c r="B46" s="72"/>
      <c r="C46" s="56"/>
      <c r="D46" s="67"/>
      <c r="E46" s="56"/>
    </row>
    <row r="47" spans="1:5" ht="13.5" thickBot="1">
      <c r="A47" s="259"/>
      <c r="C47" s="57"/>
      <c r="D47" s="57"/>
      <c r="E47" s="57"/>
    </row>
    <row r="48" spans="1:5">
      <c r="A48" s="75"/>
      <c r="B48" s="77" t="s">
        <v>71</v>
      </c>
      <c r="C48" s="58"/>
      <c r="D48" s="79"/>
      <c r="E48" s="59"/>
    </row>
    <row r="49" spans="1:5">
      <c r="A49" s="73">
        <v>1</v>
      </c>
      <c r="B49" s="69" t="s">
        <v>72</v>
      </c>
      <c r="C49" s="54"/>
      <c r="D49" s="65"/>
      <c r="E49" s="54"/>
    </row>
    <row r="50" spans="1:5">
      <c r="A50" s="73" t="s">
        <v>61</v>
      </c>
      <c r="B50" s="69" t="s">
        <v>73</v>
      </c>
      <c r="C50" s="54"/>
      <c r="D50" s="65"/>
      <c r="E50" s="54"/>
    </row>
    <row r="51" spans="1:5">
      <c r="A51" s="73" t="s">
        <v>74</v>
      </c>
      <c r="B51" s="69" t="s">
        <v>75</v>
      </c>
      <c r="C51" s="54"/>
      <c r="D51" s="65"/>
      <c r="E51" s="54"/>
    </row>
    <row r="52" spans="1:5">
      <c r="A52" s="73" t="s">
        <v>76</v>
      </c>
      <c r="B52" s="69" t="s">
        <v>77</v>
      </c>
      <c r="C52" s="54"/>
      <c r="D52" s="65"/>
      <c r="E52" s="54"/>
    </row>
    <row r="53" spans="1:5">
      <c r="A53" s="73"/>
      <c r="B53" s="69"/>
      <c r="C53" s="53">
        <f>SUM(C49:C52)</f>
        <v>0</v>
      </c>
      <c r="D53" s="53">
        <f>SUM(D49:D52)</f>
        <v>0</v>
      </c>
      <c r="E53" s="53">
        <f>SUM(E49:E52)</f>
        <v>0</v>
      </c>
    </row>
    <row r="54" spans="1:5">
      <c r="A54" s="76"/>
      <c r="B54" s="78"/>
      <c r="C54" s="60"/>
      <c r="D54" s="80"/>
      <c r="E54" s="60"/>
    </row>
    <row r="55" spans="1:5" ht="13.5" thickBot="1">
      <c r="A55" s="74"/>
      <c r="B55" s="72"/>
      <c r="C55" s="61">
        <f>C15+C16+C43+C53</f>
        <v>0</v>
      </c>
      <c r="D55" s="61">
        <f>D15+D16+D43+D53</f>
        <v>418855.28</v>
      </c>
      <c r="E55" s="61">
        <f>E15+E16+E43+E53</f>
        <v>0</v>
      </c>
    </row>
  </sheetData>
  <mergeCells count="11">
    <mergeCell ref="G12:G13"/>
    <mergeCell ref="A12:A13"/>
    <mergeCell ref="B12:B13"/>
    <mergeCell ref="D12:D13"/>
    <mergeCell ref="C12:C13"/>
    <mergeCell ref="E12:E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64"/>
  <sheetViews>
    <sheetView workbookViewId="0">
      <selection sqref="A1:F6"/>
    </sheetView>
  </sheetViews>
  <sheetFormatPr defaultRowHeight="12.75"/>
  <cols>
    <col min="2" max="2" width="59.28515625" customWidth="1"/>
    <col min="3" max="5" width="11.140625" customWidth="1"/>
    <col min="6" max="6" width="14.285156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 ht="12.75" customHeight="1">
      <c r="A2" s="268" t="s">
        <v>1</v>
      </c>
      <c r="B2" s="272"/>
      <c r="C2" s="272"/>
      <c r="D2" s="272"/>
      <c r="E2" s="272"/>
      <c r="F2" s="272"/>
      <c r="G2" s="253"/>
    </row>
    <row r="3" spans="1:8" ht="12.75" customHeight="1">
      <c r="A3" s="268" t="s">
        <v>2</v>
      </c>
      <c r="B3" s="272"/>
      <c r="C3" s="272"/>
      <c r="D3" s="272"/>
      <c r="E3" s="272"/>
      <c r="F3" s="272"/>
      <c r="G3" s="253"/>
    </row>
    <row r="4" spans="1:8" ht="12.75" customHeight="1">
      <c r="A4" s="303" t="s">
        <v>333</v>
      </c>
      <c r="B4" s="304"/>
      <c r="C4" s="304"/>
      <c r="D4" s="304"/>
      <c r="E4" s="304"/>
      <c r="F4" s="304"/>
      <c r="G4" s="253"/>
    </row>
    <row r="5" spans="1:8" ht="12.75" customHeight="1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  <c r="G6" s="253"/>
    </row>
    <row r="7" spans="1:8">
      <c r="B7" s="268"/>
      <c r="C7" s="268"/>
      <c r="D7" s="268"/>
      <c r="E7" s="268"/>
      <c r="F7" s="246"/>
      <c r="G7" s="253"/>
    </row>
    <row r="8" spans="1:8">
      <c r="B8" s="253" t="s">
        <v>340</v>
      </c>
      <c r="C8" s="253"/>
      <c r="D8" s="253"/>
      <c r="E8" s="253"/>
      <c r="F8" s="253"/>
      <c r="G8" s="253"/>
    </row>
    <row r="9" spans="1:8">
      <c r="B9" s="253"/>
      <c r="C9" s="253"/>
      <c r="D9" s="253"/>
      <c r="E9" s="253"/>
      <c r="F9" s="253"/>
      <c r="G9" s="253"/>
    </row>
    <row r="10" spans="1:8">
      <c r="B10" s="253" t="s">
        <v>341</v>
      </c>
      <c r="C10" s="253"/>
      <c r="D10" s="253"/>
      <c r="E10" s="253"/>
      <c r="F10" s="253"/>
      <c r="G10" s="253"/>
    </row>
    <row r="11" spans="1:8" ht="13.5" thickBot="1">
      <c r="B11" s="1" t="s">
        <v>342</v>
      </c>
      <c r="C11" s="1"/>
      <c r="D11" s="1"/>
      <c r="E11" s="1"/>
      <c r="F11" s="1"/>
      <c r="G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34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4115477</v>
      </c>
      <c r="D15" s="8">
        <f>SUM(D19:D38)</f>
        <v>4673222.6899999995</v>
      </c>
      <c r="E15" s="8"/>
      <c r="F15" s="7"/>
    </row>
    <row r="16" spans="1:8">
      <c r="A16" s="5"/>
      <c r="B16" s="3" t="s">
        <v>15</v>
      </c>
      <c r="C16" s="6">
        <v>632937</v>
      </c>
      <c r="D16" s="8"/>
      <c r="E16" s="8"/>
      <c r="F16" s="7"/>
    </row>
    <row r="17" spans="1:6">
      <c r="A17" s="5"/>
      <c r="B17" s="3" t="s">
        <v>292</v>
      </c>
      <c r="C17" s="8">
        <v>33773.980000000003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479745.75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2317.3000000000002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436886.1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945768.71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231991.11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278093.71000000002</v>
      </c>
      <c r="E26" s="29"/>
      <c r="F26" s="11"/>
    </row>
    <row r="27" spans="1:6">
      <c r="A27" s="5" t="s">
        <v>33</v>
      </c>
      <c r="B27" s="3" t="s">
        <v>34</v>
      </c>
      <c r="C27" s="10"/>
      <c r="D27" s="29"/>
      <c r="E27" s="29"/>
      <c r="F27" s="11"/>
    </row>
    <row r="28" spans="1:6">
      <c r="A28" s="5" t="s">
        <v>35</v>
      </c>
      <c r="B28" s="3" t="s">
        <v>36</v>
      </c>
      <c r="C28" s="10"/>
      <c r="D28" s="29">
        <v>81749.55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114624.65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41017.019999999997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230426.97</v>
      </c>
      <c r="E31" s="30"/>
      <c r="F31" s="12"/>
    </row>
    <row r="32" spans="1:6">
      <c r="A32" s="5" t="s">
        <v>43</v>
      </c>
      <c r="B32" s="3" t="s">
        <v>52</v>
      </c>
      <c r="C32" s="10"/>
      <c r="D32" s="29">
        <v>143432.5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18933.52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103101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99270.32</v>
      </c>
      <c r="E36" s="29"/>
      <c r="F36" s="11"/>
    </row>
    <row r="37" spans="1:6">
      <c r="A37" s="105" t="s">
        <v>53</v>
      </c>
      <c r="B37" s="69" t="s">
        <v>304</v>
      </c>
      <c r="C37" s="10"/>
      <c r="D37" s="29">
        <v>739903.48</v>
      </c>
      <c r="E37" s="29"/>
      <c r="F37" s="11"/>
    </row>
    <row r="38" spans="1:6">
      <c r="A38" s="105" t="s">
        <v>55</v>
      </c>
      <c r="B38" s="106" t="s">
        <v>60</v>
      </c>
      <c r="C38" s="10"/>
      <c r="D38" s="29">
        <v>725961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177211.86</v>
      </c>
      <c r="D41" s="29">
        <v>177212</v>
      </c>
      <c r="E41" s="29"/>
      <c r="F41" s="11"/>
    </row>
    <row r="42" spans="1:6">
      <c r="A42" s="5" t="s">
        <v>65</v>
      </c>
      <c r="B42" s="3" t="s">
        <v>66</v>
      </c>
      <c r="C42" s="10"/>
      <c r="D42" s="29"/>
      <c r="E42" s="29"/>
      <c r="F42" s="11"/>
    </row>
    <row r="43" spans="1:6">
      <c r="A43" s="5" t="s">
        <v>67</v>
      </c>
      <c r="B43" s="3" t="s">
        <v>68</v>
      </c>
      <c r="C43" s="10"/>
      <c r="D43" s="29"/>
      <c r="E43" s="29"/>
      <c r="F43" s="11"/>
    </row>
    <row r="44" spans="1:6">
      <c r="A44" s="5" t="s">
        <v>69</v>
      </c>
      <c r="B44" s="3" t="s">
        <v>343</v>
      </c>
      <c r="C44" s="10"/>
      <c r="D44" s="29">
        <v>2750</v>
      </c>
      <c r="E44" s="29"/>
      <c r="F44" s="11"/>
    </row>
    <row r="45" spans="1:6">
      <c r="A45" s="5" t="s">
        <v>123</v>
      </c>
      <c r="B45" s="3" t="s">
        <v>344</v>
      </c>
      <c r="C45" s="6"/>
      <c r="D45" s="30">
        <v>5972.8</v>
      </c>
      <c r="E45" s="30"/>
      <c r="F45" s="7">
        <f>SUM(F41:F44)</f>
        <v>0</v>
      </c>
    </row>
    <row r="46" spans="1:6">
      <c r="A46" s="5" t="s">
        <v>149</v>
      </c>
      <c r="B46" s="3" t="s">
        <v>151</v>
      </c>
      <c r="C46" s="10"/>
      <c r="D46" s="29">
        <v>25430.94</v>
      </c>
      <c r="E46" s="29"/>
      <c r="F46" s="11"/>
    </row>
    <row r="47" spans="1:6">
      <c r="A47" s="5" t="s">
        <v>150</v>
      </c>
      <c r="B47" s="3" t="s">
        <v>345</v>
      </c>
      <c r="C47" s="10"/>
      <c r="D47" s="29">
        <v>19830.48</v>
      </c>
      <c r="E47" s="29"/>
      <c r="F47" s="7"/>
    </row>
    <row r="48" spans="1:6" ht="13.5" thickBot="1">
      <c r="A48" s="14"/>
      <c r="B48" s="15"/>
      <c r="C48" s="37">
        <f>SUM(C41:C47)</f>
        <v>177211.86</v>
      </c>
      <c r="D48" s="38">
        <f>SUM(D41:D47)</f>
        <v>231196.22</v>
      </c>
      <c r="E48" s="38"/>
      <c r="F48" s="17"/>
    </row>
    <row r="49" spans="1:6">
      <c r="A49" s="35"/>
      <c r="B49" s="34"/>
      <c r="C49" s="36"/>
      <c r="D49" s="36"/>
      <c r="E49" s="36"/>
      <c r="F49" s="36"/>
    </row>
    <row r="50" spans="1:6" ht="13.5" thickBot="1">
      <c r="A50" s="259"/>
      <c r="F50" s="18"/>
    </row>
    <row r="51" spans="1:6">
      <c r="A51" s="19"/>
      <c r="B51" s="20" t="s">
        <v>71</v>
      </c>
      <c r="C51" s="21"/>
      <c r="D51" s="21"/>
      <c r="E51" s="21"/>
      <c r="F51" s="22"/>
    </row>
    <row r="52" spans="1:6">
      <c r="A52" s="5">
        <v>1</v>
      </c>
      <c r="B52" s="3" t="s">
        <v>72</v>
      </c>
      <c r="C52" s="10">
        <v>24710.880000000001</v>
      </c>
      <c r="D52" s="10">
        <v>47310.45</v>
      </c>
      <c r="E52" s="10"/>
      <c r="F52" s="10"/>
    </row>
    <row r="53" spans="1:6">
      <c r="A53" s="5" t="s">
        <v>61</v>
      </c>
      <c r="B53" s="3" t="s">
        <v>73</v>
      </c>
      <c r="C53" s="10">
        <v>3290314.69</v>
      </c>
      <c r="D53" s="10">
        <v>3345226.54</v>
      </c>
      <c r="E53" s="10"/>
      <c r="F53" s="10"/>
    </row>
    <row r="54" spans="1:6">
      <c r="A54" s="5" t="s">
        <v>74</v>
      </c>
      <c r="B54" s="3" t="s">
        <v>75</v>
      </c>
      <c r="C54" s="10">
        <v>126042</v>
      </c>
      <c r="D54" s="10">
        <v>224856.82</v>
      </c>
      <c r="E54" s="10"/>
      <c r="F54" s="10"/>
    </row>
    <row r="55" spans="1:6">
      <c r="A55" s="5" t="s">
        <v>76</v>
      </c>
      <c r="B55" s="3" t="s">
        <v>77</v>
      </c>
      <c r="C55" s="10">
        <v>281991.52</v>
      </c>
      <c r="D55" s="10">
        <v>255643.99</v>
      </c>
      <c r="E55" s="10"/>
      <c r="F55" s="10"/>
    </row>
    <row r="56" spans="1:6">
      <c r="A56" s="5"/>
      <c r="B56" s="3"/>
      <c r="C56" s="8">
        <f>SUM(C52:C55)</f>
        <v>3723059.09</v>
      </c>
      <c r="D56" s="8">
        <f>SUM(D52:D55)</f>
        <v>3873037.8</v>
      </c>
      <c r="E56" s="8"/>
      <c r="F56" s="6">
        <f>SUM(F52:F55)</f>
        <v>0</v>
      </c>
    </row>
    <row r="57" spans="1:6">
      <c r="A57" s="23"/>
      <c r="B57" s="24"/>
      <c r="C57" s="25"/>
      <c r="F57" s="26"/>
    </row>
    <row r="58" spans="1:6" ht="13.5" thickBot="1">
      <c r="A58" s="14"/>
      <c r="B58" s="15"/>
      <c r="C58" s="27">
        <f>C15+C16+C45+C56</f>
        <v>8471473.0899999999</v>
      </c>
      <c r="D58" s="27">
        <f>D15+D48+D56</f>
        <v>8777456.709999999</v>
      </c>
      <c r="E58" s="27">
        <f>C58-F58</f>
        <v>6082475.3899999997</v>
      </c>
      <c r="F58" s="27">
        <v>2388997.7000000002</v>
      </c>
    </row>
    <row r="61" spans="1:6">
      <c r="B61" t="s">
        <v>78</v>
      </c>
    </row>
    <row r="63" spans="1:6">
      <c r="B63" s="110" t="s">
        <v>346</v>
      </c>
    </row>
    <row r="64" spans="1:6">
      <c r="B64" s="110" t="s">
        <v>347</v>
      </c>
    </row>
  </sheetData>
  <mergeCells count="10">
    <mergeCell ref="A1:F1"/>
    <mergeCell ref="B6:E6"/>
    <mergeCell ref="A12:A13"/>
    <mergeCell ref="B12:B13"/>
    <mergeCell ref="F12:F13"/>
    <mergeCell ref="D12:D13"/>
    <mergeCell ref="A2:F2"/>
    <mergeCell ref="A3:F3"/>
    <mergeCell ref="A4:F4"/>
    <mergeCell ref="B7:E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63"/>
  <sheetViews>
    <sheetView zoomScaleNormal="100" workbookViewId="0"/>
  </sheetViews>
  <sheetFormatPr defaultRowHeight="12.75"/>
  <cols>
    <col min="2" max="2" width="44.28515625" customWidth="1"/>
    <col min="3" max="5" width="11.140625" customWidth="1"/>
    <col min="6" max="6" width="14.28515625" customWidth="1"/>
  </cols>
  <sheetData>
    <row r="2" spans="1:8">
      <c r="A2" s="1"/>
      <c r="B2" s="268" t="s">
        <v>0</v>
      </c>
      <c r="C2" s="268"/>
      <c r="D2" s="268"/>
      <c r="E2" s="268"/>
      <c r="F2" s="268"/>
      <c r="G2" s="253"/>
    </row>
    <row r="3" spans="1:8">
      <c r="A3" s="268" t="s">
        <v>1</v>
      </c>
      <c r="B3" s="272"/>
      <c r="C3" s="272"/>
      <c r="D3" s="272"/>
      <c r="E3" s="272"/>
      <c r="F3" s="272"/>
      <c r="G3" s="253"/>
    </row>
    <row r="4" spans="1:8">
      <c r="A4" s="268" t="s">
        <v>2</v>
      </c>
      <c r="B4" s="272"/>
      <c r="C4" s="272"/>
      <c r="D4" s="272"/>
      <c r="E4" s="272"/>
      <c r="F4" s="272"/>
      <c r="G4" s="1"/>
    </row>
    <row r="5" spans="1:8">
      <c r="A5" s="275" t="s">
        <v>3</v>
      </c>
      <c r="B5" s="272"/>
      <c r="C5" s="272"/>
      <c r="D5" s="272"/>
      <c r="E5" s="272"/>
      <c r="F5" s="272"/>
    </row>
    <row r="6" spans="1:8">
      <c r="A6" s="268" t="s">
        <v>4</v>
      </c>
      <c r="B6" s="272"/>
      <c r="C6" s="272"/>
      <c r="D6" s="272"/>
      <c r="E6" s="272"/>
      <c r="F6" s="272"/>
    </row>
    <row r="7" spans="1:8">
      <c r="B7" s="253"/>
      <c r="C7" s="253"/>
      <c r="D7" s="253"/>
      <c r="E7" s="253"/>
      <c r="F7" s="253"/>
    </row>
    <row r="8" spans="1:8">
      <c r="A8" s="268" t="s">
        <v>116</v>
      </c>
      <c r="B8" s="272"/>
      <c r="C8" s="272"/>
      <c r="D8" s="272"/>
      <c r="E8" s="272"/>
      <c r="F8" s="272"/>
    </row>
    <row r="9" spans="1:8">
      <c r="B9" s="253"/>
      <c r="C9" s="253"/>
      <c r="D9" s="253"/>
      <c r="E9" s="253"/>
      <c r="F9" s="253"/>
    </row>
    <row r="10" spans="1:8">
      <c r="B10" s="268" t="s">
        <v>117</v>
      </c>
      <c r="C10" s="268"/>
      <c r="D10" s="253"/>
      <c r="E10" s="253"/>
      <c r="F10" s="253"/>
    </row>
    <row r="11" spans="1:8" ht="13.5" thickBot="1">
      <c r="B11" s="1" t="s">
        <v>118</v>
      </c>
      <c r="C11" s="1"/>
      <c r="D11" s="1"/>
      <c r="E11" s="1"/>
      <c r="F11" s="1"/>
    </row>
    <row r="12" spans="1:8" ht="25.5" customHeight="1">
      <c r="A12" s="278" t="s">
        <v>119</v>
      </c>
      <c r="B12" s="280" t="s">
        <v>120</v>
      </c>
      <c r="C12" s="283" t="s">
        <v>121</v>
      </c>
      <c r="D12" s="282" t="s">
        <v>11</v>
      </c>
      <c r="E12" s="257" t="s">
        <v>13</v>
      </c>
      <c r="F12" s="278" t="s">
        <v>12</v>
      </c>
      <c r="H12" s="250"/>
    </row>
    <row r="13" spans="1:8" ht="13.5" thickBot="1">
      <c r="A13" s="279"/>
      <c r="B13" s="281"/>
      <c r="C13" s="284"/>
      <c r="D13" s="282"/>
      <c r="E13" s="250" t="s">
        <v>87</v>
      </c>
      <c r="F13" s="279"/>
    </row>
    <row r="14" spans="1:8">
      <c r="A14" s="52"/>
      <c r="B14" s="68"/>
      <c r="C14" s="52"/>
      <c r="D14" s="68"/>
      <c r="E14" s="3"/>
      <c r="F14" s="112"/>
    </row>
    <row r="15" spans="1:8">
      <c r="A15" s="73">
        <v>1</v>
      </c>
      <c r="B15" s="69" t="s">
        <v>14</v>
      </c>
      <c r="C15" s="45">
        <v>9697230</v>
      </c>
      <c r="D15" s="94">
        <f>SUM(D19:D37)</f>
        <v>10057994.84</v>
      </c>
      <c r="E15" s="32"/>
      <c r="F15" s="113"/>
    </row>
    <row r="16" spans="1:8">
      <c r="A16" s="73"/>
      <c r="B16" s="69" t="s">
        <v>15</v>
      </c>
      <c r="C16" s="45">
        <v>2168346.36</v>
      </c>
      <c r="D16" s="81"/>
      <c r="E16" s="7"/>
      <c r="F16" s="113"/>
    </row>
    <row r="17" spans="1:6">
      <c r="A17" s="73"/>
      <c r="B17" s="106" t="s">
        <v>16</v>
      </c>
      <c r="C17" s="45">
        <v>35123.980000000003</v>
      </c>
      <c r="D17" s="81"/>
      <c r="E17" s="7"/>
      <c r="F17" s="113"/>
    </row>
    <row r="18" spans="1:6">
      <c r="A18" s="49"/>
      <c r="B18" s="70" t="s">
        <v>17</v>
      </c>
      <c r="C18" s="49"/>
      <c r="D18" s="69"/>
      <c r="E18" s="3"/>
      <c r="F18" s="114"/>
    </row>
    <row r="19" spans="1:6">
      <c r="A19" s="73" t="s">
        <v>18</v>
      </c>
      <c r="B19" s="3" t="s">
        <v>19</v>
      </c>
      <c r="C19" s="44"/>
      <c r="D19" s="82">
        <v>1244830.5</v>
      </c>
      <c r="E19" s="11"/>
      <c r="F19" s="115"/>
    </row>
    <row r="20" spans="1:6">
      <c r="A20" s="73" t="s">
        <v>20</v>
      </c>
      <c r="B20" s="69" t="s">
        <v>21</v>
      </c>
      <c r="C20" s="44"/>
      <c r="D20" s="82">
        <v>4899.6000000000004</v>
      </c>
      <c r="E20" s="11"/>
      <c r="F20" s="115"/>
    </row>
    <row r="21" spans="1:6" ht="51">
      <c r="A21" s="73" t="s">
        <v>22</v>
      </c>
      <c r="B21" s="90" t="s">
        <v>122</v>
      </c>
      <c r="C21" s="44"/>
      <c r="D21" s="82">
        <v>1152224.5</v>
      </c>
      <c r="E21" s="11"/>
      <c r="F21" s="114"/>
    </row>
    <row r="22" spans="1:6">
      <c r="A22" s="73" t="s">
        <v>25</v>
      </c>
      <c r="B22" s="3" t="s">
        <v>26</v>
      </c>
      <c r="C22" s="44"/>
      <c r="D22" s="82"/>
      <c r="E22" s="11"/>
      <c r="F22" s="115"/>
    </row>
    <row r="23" spans="1:6">
      <c r="A23" s="73" t="s">
        <v>27</v>
      </c>
      <c r="B23" s="3" t="s">
        <v>28</v>
      </c>
      <c r="C23" s="44"/>
      <c r="D23" s="82">
        <v>2682419.0299999998</v>
      </c>
      <c r="E23" s="11"/>
      <c r="F23" s="115"/>
    </row>
    <row r="24" spans="1:6">
      <c r="A24" s="73" t="s">
        <v>29</v>
      </c>
      <c r="B24" s="69" t="s">
        <v>30</v>
      </c>
      <c r="C24" s="44"/>
      <c r="D24" s="82">
        <v>364911.96</v>
      </c>
      <c r="E24" s="11"/>
      <c r="F24" s="115"/>
    </row>
    <row r="25" spans="1:6">
      <c r="A25" s="73" t="s">
        <v>31</v>
      </c>
      <c r="B25" s="69" t="s">
        <v>32</v>
      </c>
      <c r="C25" s="44"/>
      <c r="D25" s="82">
        <v>369777.59</v>
      </c>
      <c r="E25" s="11"/>
      <c r="F25" s="115"/>
    </row>
    <row r="26" spans="1:6">
      <c r="A26" s="73" t="s">
        <v>33</v>
      </c>
      <c r="B26" s="69" t="s">
        <v>34</v>
      </c>
      <c r="C26" s="44"/>
      <c r="D26" s="82">
        <v>212610.2</v>
      </c>
      <c r="E26" s="11"/>
      <c r="F26" s="115"/>
    </row>
    <row r="27" spans="1:6">
      <c r="A27" s="73" t="s">
        <v>35</v>
      </c>
      <c r="B27" s="69" t="s">
        <v>36</v>
      </c>
      <c r="C27" s="44"/>
      <c r="D27" s="82">
        <v>128135.64</v>
      </c>
      <c r="E27" s="11"/>
      <c r="F27" s="115"/>
    </row>
    <row r="28" spans="1:6">
      <c r="A28" s="73" t="s">
        <v>37</v>
      </c>
      <c r="B28" s="69" t="s">
        <v>38</v>
      </c>
      <c r="C28" s="44"/>
      <c r="D28" s="82">
        <v>131186.4</v>
      </c>
      <c r="E28" s="11"/>
      <c r="F28" s="115"/>
    </row>
    <row r="29" spans="1:6">
      <c r="A29" s="73" t="s">
        <v>39</v>
      </c>
      <c r="B29" s="69" t="s">
        <v>112</v>
      </c>
      <c r="C29" s="44"/>
      <c r="D29" s="82">
        <v>67118.64</v>
      </c>
      <c r="E29" s="11"/>
      <c r="F29" s="115"/>
    </row>
    <row r="30" spans="1:6">
      <c r="A30" s="73" t="s">
        <v>41</v>
      </c>
      <c r="B30" s="69" t="s">
        <v>42</v>
      </c>
      <c r="C30" s="45"/>
      <c r="D30" s="89">
        <v>286828.40999999997</v>
      </c>
      <c r="E30" s="12"/>
      <c r="F30" s="116"/>
    </row>
    <row r="31" spans="1:6">
      <c r="A31" s="73" t="s">
        <v>43</v>
      </c>
      <c r="B31" s="69" t="s">
        <v>52</v>
      </c>
      <c r="C31" s="44"/>
      <c r="D31" s="82">
        <v>226072.83</v>
      </c>
      <c r="E31" s="11"/>
      <c r="F31" s="115"/>
    </row>
    <row r="32" spans="1:6">
      <c r="A32" s="73" t="s">
        <v>45</v>
      </c>
      <c r="B32" s="69" t="s">
        <v>54</v>
      </c>
      <c r="C32" s="44"/>
      <c r="D32" s="82"/>
      <c r="E32" s="11"/>
      <c r="F32" s="115"/>
    </row>
    <row r="33" spans="1:10">
      <c r="A33" s="73" t="s">
        <v>47</v>
      </c>
      <c r="B33" s="69" t="s">
        <v>56</v>
      </c>
      <c r="C33" s="44"/>
      <c r="D33" s="82">
        <v>43586.02</v>
      </c>
      <c r="E33" s="11"/>
      <c r="F33" s="115"/>
    </row>
    <row r="34" spans="1:10">
      <c r="A34" s="73" t="s">
        <v>49</v>
      </c>
      <c r="B34" s="69" t="s">
        <v>96</v>
      </c>
      <c r="C34" s="44"/>
      <c r="D34" s="82">
        <v>237344.25</v>
      </c>
      <c r="E34" s="11"/>
      <c r="F34" s="115"/>
    </row>
    <row r="35" spans="1:10">
      <c r="A35" s="73" t="s">
        <v>51</v>
      </c>
      <c r="B35" s="69" t="s">
        <v>113</v>
      </c>
      <c r="C35" s="44"/>
      <c r="D35" s="82">
        <v>228525.78</v>
      </c>
      <c r="E35" s="11"/>
      <c r="F35" s="115"/>
    </row>
    <row r="36" spans="1:10">
      <c r="A36" s="73">
        <v>1.18</v>
      </c>
      <c r="B36" s="3" t="s">
        <v>114</v>
      </c>
      <c r="C36" s="44"/>
      <c r="D36" s="82">
        <v>1198092.78</v>
      </c>
      <c r="E36" s="11"/>
      <c r="F36" s="115"/>
      <c r="J36" s="18"/>
    </row>
    <row r="37" spans="1:10">
      <c r="A37" s="73" t="s">
        <v>55</v>
      </c>
      <c r="B37" s="69" t="s">
        <v>60</v>
      </c>
      <c r="C37" s="44"/>
      <c r="D37" s="82">
        <v>1479430.71</v>
      </c>
      <c r="E37" s="11"/>
      <c r="F37" s="115"/>
    </row>
    <row r="38" spans="1:10">
      <c r="A38" s="73" t="s">
        <v>61</v>
      </c>
      <c r="B38" s="71" t="s">
        <v>62</v>
      </c>
      <c r="C38" s="44"/>
      <c r="D38" s="82"/>
      <c r="E38" s="11"/>
      <c r="F38" s="115"/>
    </row>
    <row r="39" spans="1:10">
      <c r="A39" s="73"/>
      <c r="B39" s="69"/>
      <c r="C39" s="44"/>
      <c r="D39" s="82"/>
      <c r="E39" s="11"/>
      <c r="F39" s="114"/>
    </row>
    <row r="40" spans="1:10">
      <c r="A40" s="73" t="s">
        <v>63</v>
      </c>
      <c r="B40" s="69" t="s">
        <v>64</v>
      </c>
      <c r="C40" s="44">
        <v>353291</v>
      </c>
      <c r="D40" s="82">
        <v>353291.38</v>
      </c>
      <c r="E40" s="11"/>
      <c r="F40" s="115"/>
    </row>
    <row r="41" spans="1:10">
      <c r="A41" s="73" t="s">
        <v>65</v>
      </c>
      <c r="B41" s="69" t="s">
        <v>66</v>
      </c>
      <c r="C41" s="44">
        <v>809211</v>
      </c>
      <c r="D41" s="82">
        <v>809211.36</v>
      </c>
      <c r="E41" s="11"/>
      <c r="F41" s="115"/>
    </row>
    <row r="42" spans="1:10">
      <c r="A42" s="73" t="s">
        <v>67</v>
      </c>
      <c r="B42" s="69" t="s">
        <v>68</v>
      </c>
      <c r="C42" s="44">
        <v>805.08</v>
      </c>
      <c r="D42" s="82">
        <v>805</v>
      </c>
      <c r="E42" s="11"/>
      <c r="F42" s="115"/>
    </row>
    <row r="43" spans="1:10">
      <c r="A43" s="73" t="s">
        <v>69</v>
      </c>
      <c r="B43" s="69" t="s">
        <v>44</v>
      </c>
      <c r="C43" s="44"/>
      <c r="D43" s="82">
        <v>2495</v>
      </c>
      <c r="E43" s="11"/>
      <c r="F43" s="115"/>
    </row>
    <row r="44" spans="1:10">
      <c r="A44" s="73" t="s">
        <v>123</v>
      </c>
      <c r="B44" s="69" t="s">
        <v>124</v>
      </c>
      <c r="C44" s="44"/>
      <c r="D44" s="82">
        <v>14689.97</v>
      </c>
      <c r="E44" s="11"/>
      <c r="F44" s="115"/>
    </row>
    <row r="45" spans="1:10">
      <c r="A45" s="73"/>
      <c r="B45" s="69"/>
      <c r="C45" s="45">
        <f>SUM(C40:C42)</f>
        <v>1163307.08</v>
      </c>
      <c r="D45" s="81">
        <f>SUM(D40:D44)</f>
        <v>1180492.71</v>
      </c>
      <c r="E45" s="7"/>
      <c r="F45" s="113">
        <f>SUM(F40:F43)</f>
        <v>0</v>
      </c>
    </row>
    <row r="46" spans="1:10">
      <c r="A46" s="73"/>
      <c r="B46" s="69"/>
      <c r="C46" s="44"/>
      <c r="D46" s="82"/>
      <c r="E46" s="11"/>
      <c r="F46" s="115"/>
    </row>
    <row r="47" spans="1:10">
      <c r="A47" s="73"/>
      <c r="B47" s="69"/>
      <c r="C47" s="44"/>
      <c r="D47" s="82"/>
      <c r="E47" s="11"/>
      <c r="F47" s="113"/>
    </row>
    <row r="48" spans="1:10" ht="13.5" thickBot="1">
      <c r="A48" s="74"/>
      <c r="B48" s="72"/>
      <c r="C48" s="50"/>
      <c r="D48" s="83"/>
      <c r="E48" s="11"/>
      <c r="F48" s="117"/>
    </row>
    <row r="49" spans="1:6" ht="13.5" thickBot="1">
      <c r="A49" s="259"/>
      <c r="E49" s="3"/>
      <c r="F49" s="18"/>
    </row>
    <row r="50" spans="1:6">
      <c r="A50" s="75"/>
      <c r="B50" s="77" t="s">
        <v>71</v>
      </c>
      <c r="C50" s="48"/>
      <c r="D50" s="77"/>
      <c r="E50" s="13"/>
      <c r="F50" s="118"/>
    </row>
    <row r="51" spans="1:6">
      <c r="A51" s="73">
        <v>1</v>
      </c>
      <c r="B51" s="69" t="s">
        <v>72</v>
      </c>
      <c r="C51" s="44">
        <v>52747.49</v>
      </c>
      <c r="D51" s="82">
        <v>585167.93000000005</v>
      </c>
      <c r="E51" s="11"/>
      <c r="F51" s="115"/>
    </row>
    <row r="52" spans="1:6">
      <c r="A52" s="73" t="s">
        <v>61</v>
      </c>
      <c r="B52" s="69" t="s">
        <v>73</v>
      </c>
      <c r="C52" s="44">
        <v>6368003.0800000001</v>
      </c>
      <c r="D52" s="82">
        <v>7213489.4699999997</v>
      </c>
      <c r="E52" s="11"/>
      <c r="F52" s="115"/>
    </row>
    <row r="53" spans="1:6">
      <c r="A53" s="73" t="s">
        <v>74</v>
      </c>
      <c r="B53" s="69" t="s">
        <v>75</v>
      </c>
      <c r="C53" s="44">
        <v>158500</v>
      </c>
      <c r="D53" s="82">
        <v>268728.26</v>
      </c>
      <c r="E53" s="11"/>
      <c r="F53" s="115"/>
    </row>
    <row r="54" spans="1:6">
      <c r="A54" s="73" t="s">
        <v>76</v>
      </c>
      <c r="B54" s="69" t="s">
        <v>77</v>
      </c>
      <c r="C54" s="44">
        <v>357076.27</v>
      </c>
      <c r="D54" s="82">
        <v>356052.03</v>
      </c>
      <c r="E54" s="11"/>
      <c r="F54" s="115"/>
    </row>
    <row r="55" spans="1:6">
      <c r="A55" s="73"/>
      <c r="B55" s="69"/>
      <c r="C55" s="45">
        <f>SUM(C51:C54)</f>
        <v>6936326.8399999999</v>
      </c>
      <c r="D55" s="81">
        <f>SUM(D51:D54)</f>
        <v>8423437.6899999995</v>
      </c>
      <c r="E55" s="7"/>
      <c r="F55" s="113">
        <f>SUM(F51:F54)</f>
        <v>0</v>
      </c>
    </row>
    <row r="56" spans="1:6">
      <c r="A56" s="76"/>
      <c r="B56" s="78"/>
      <c r="C56" s="46"/>
      <c r="D56" s="84"/>
      <c r="E56" s="7"/>
      <c r="F56" s="119"/>
    </row>
    <row r="57" spans="1:6" ht="13.5" thickBot="1">
      <c r="A57" s="74"/>
      <c r="B57" s="72"/>
      <c r="C57" s="47">
        <f>C15+C16+C45+C55</f>
        <v>19965210.280000001</v>
      </c>
      <c r="D57" s="85">
        <f>D15+D45+D55</f>
        <v>19661925.240000002</v>
      </c>
      <c r="E57" s="7">
        <v>14615820</v>
      </c>
      <c r="F57" s="120">
        <v>5349389.79</v>
      </c>
    </row>
    <row r="60" spans="1:6">
      <c r="B60" t="s">
        <v>78</v>
      </c>
    </row>
    <row r="62" spans="1:6">
      <c r="B62" s="110" t="s">
        <v>125</v>
      </c>
    </row>
    <row r="63" spans="1:6">
      <c r="B63" s="110" t="s">
        <v>126</v>
      </c>
    </row>
  </sheetData>
  <mergeCells count="12">
    <mergeCell ref="A12:A13"/>
    <mergeCell ref="B12:B13"/>
    <mergeCell ref="F12:F13"/>
    <mergeCell ref="D12:D13"/>
    <mergeCell ref="C12:C13"/>
    <mergeCell ref="A6:F6"/>
    <mergeCell ref="A8:F8"/>
    <mergeCell ref="B10:C10"/>
    <mergeCell ref="B2:F2"/>
    <mergeCell ref="A3:F3"/>
    <mergeCell ref="A4:F4"/>
    <mergeCell ref="A5:F5"/>
  </mergeCells>
  <phoneticPr fontId="0" type="noConversion"/>
  <pageMargins left="0.75" right="0.75" top="1" bottom="1" header="0.5" footer="0.5"/>
  <pageSetup paperSize="9" scale="83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63"/>
  <sheetViews>
    <sheetView workbookViewId="0">
      <selection sqref="A1:F6"/>
    </sheetView>
  </sheetViews>
  <sheetFormatPr defaultRowHeight="12.75"/>
  <cols>
    <col min="2" max="2" width="58.7109375" customWidth="1"/>
    <col min="3" max="3" width="10.42578125" customWidth="1"/>
    <col min="4" max="5" width="12.7109375" customWidth="1"/>
    <col min="6" max="6" width="11.425781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303" t="s">
        <v>348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349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341</v>
      </c>
      <c r="C10" s="253"/>
      <c r="D10" s="253"/>
      <c r="E10" s="253"/>
      <c r="F10" s="253"/>
    </row>
    <row r="11" spans="1:8" ht="13.5" thickBot="1">
      <c r="B11" s="1" t="s">
        <v>350</v>
      </c>
      <c r="C11" s="1"/>
      <c r="D11" s="1"/>
      <c r="E11" s="1"/>
      <c r="F11" s="1"/>
      <c r="H11" s="34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3108839</v>
      </c>
      <c r="D15" s="8">
        <f>SUM(D19:D38)</f>
        <v>3079751.35</v>
      </c>
      <c r="E15" s="8"/>
      <c r="F15" s="7"/>
    </row>
    <row r="16" spans="1:8">
      <c r="A16" s="5"/>
      <c r="B16" s="3" t="s">
        <v>15</v>
      </c>
      <c r="C16" s="6">
        <v>28994</v>
      </c>
      <c r="D16" s="8"/>
      <c r="E16" s="8"/>
      <c r="F16" s="7"/>
    </row>
    <row r="17" spans="1:6">
      <c r="A17" s="5"/>
      <c r="B17" s="3" t="s">
        <v>292</v>
      </c>
      <c r="C17" s="8">
        <v>69137.2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219491.52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1032.5999999999999</v>
      </c>
      <c r="E20" s="29"/>
      <c r="F20" s="11"/>
    </row>
    <row r="21" spans="1:6">
      <c r="A21" s="5" t="s">
        <v>22</v>
      </c>
      <c r="B21" s="3" t="s">
        <v>88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302344.27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824858.41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182455.98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182898.3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25911.88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39661.019999999997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54152.52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17963.05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103644.03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31365.22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13630.58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74224.240000000005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71466.460000000006</v>
      </c>
      <c r="E36" s="29"/>
      <c r="F36" s="11"/>
    </row>
    <row r="37" spans="1:6">
      <c r="A37" s="105" t="s">
        <v>53</v>
      </c>
      <c r="B37" s="69" t="s">
        <v>304</v>
      </c>
      <c r="C37" s="10"/>
      <c r="D37" s="29">
        <v>388686.27</v>
      </c>
      <c r="E37" s="29"/>
      <c r="F37" s="11"/>
    </row>
    <row r="38" spans="1:6">
      <c r="A38" s="105" t="s">
        <v>55</v>
      </c>
      <c r="B38" s="106" t="s">
        <v>60</v>
      </c>
      <c r="C38" s="10"/>
      <c r="D38" s="29">
        <v>545965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47474.58</v>
      </c>
      <c r="D41" s="29">
        <v>47475</v>
      </c>
      <c r="E41" s="29"/>
      <c r="F41" s="11"/>
    </row>
    <row r="42" spans="1:6">
      <c r="A42" s="5" t="s">
        <v>65</v>
      </c>
      <c r="B42" s="3" t="s">
        <v>66</v>
      </c>
      <c r="C42" s="10">
        <v>301491.53000000003</v>
      </c>
      <c r="D42" s="29">
        <v>404605.68</v>
      </c>
      <c r="E42" s="29"/>
      <c r="F42" s="11"/>
    </row>
    <row r="43" spans="1:6">
      <c r="A43" s="5" t="s">
        <v>67</v>
      </c>
      <c r="B43" s="3" t="s">
        <v>68</v>
      </c>
      <c r="C43" s="10"/>
      <c r="D43" s="29">
        <v>10465.02</v>
      </c>
      <c r="E43" s="29"/>
      <c r="F43" s="11"/>
    </row>
    <row r="44" spans="1:6">
      <c r="A44" s="5" t="s">
        <v>69</v>
      </c>
      <c r="B44" s="3" t="s">
        <v>345</v>
      </c>
      <c r="C44" s="10"/>
      <c r="D44" s="29">
        <v>13220.32</v>
      </c>
      <c r="E44" s="29"/>
      <c r="F44" s="11"/>
    </row>
    <row r="45" spans="1:6">
      <c r="A45" s="5"/>
      <c r="B45" s="3"/>
      <c r="C45" s="6">
        <f>SUM(C41:C43)</f>
        <v>348966.11000000004</v>
      </c>
      <c r="D45" s="8">
        <f>SUM(D41:D44)</f>
        <v>475766.02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24710.880000000001</v>
      </c>
      <c r="D51" s="10"/>
      <c r="E51" s="10"/>
      <c r="F51" s="10"/>
    </row>
    <row r="52" spans="1:6">
      <c r="A52" s="5" t="s">
        <v>61</v>
      </c>
      <c r="B52" s="3" t="s">
        <v>73</v>
      </c>
      <c r="C52" s="10">
        <v>1383067.8</v>
      </c>
      <c r="D52" s="10">
        <v>2427497.2799999998</v>
      </c>
      <c r="E52" s="10"/>
      <c r="F52" s="10"/>
    </row>
    <row r="53" spans="1:6">
      <c r="A53" s="5" t="s">
        <v>74</v>
      </c>
      <c r="B53" s="3" t="s">
        <v>75</v>
      </c>
      <c r="C53" s="10">
        <v>68118.64</v>
      </c>
      <c r="D53" s="10">
        <v>109431.39</v>
      </c>
      <c r="E53" s="10"/>
      <c r="F53" s="10"/>
    </row>
    <row r="54" spans="1:6">
      <c r="A54" s="5" t="s">
        <v>76</v>
      </c>
      <c r="B54" s="3" t="s">
        <v>77</v>
      </c>
      <c r="C54" s="10">
        <v>153457.63</v>
      </c>
      <c r="D54" s="10">
        <v>163082.65</v>
      </c>
      <c r="E54" s="10"/>
      <c r="F54" s="10"/>
    </row>
    <row r="55" spans="1:6">
      <c r="A55" s="5"/>
      <c r="B55" s="3"/>
      <c r="C55" s="8">
        <f>SUM(C51:C54)</f>
        <v>1629354.9499999997</v>
      </c>
      <c r="D55" s="8">
        <f>SUM(D51:D54)</f>
        <v>2700011.32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5116154.0599999996</v>
      </c>
      <c r="D57" s="27">
        <f>D15+D45+D55</f>
        <v>6255528.6899999995</v>
      </c>
      <c r="E57" s="27">
        <f>C57-F57</f>
        <v>4451870.7199999997</v>
      </c>
      <c r="F57" s="27">
        <v>664283.34</v>
      </c>
    </row>
    <row r="60" spans="1:6">
      <c r="B60" t="s">
        <v>78</v>
      </c>
    </row>
    <row r="62" spans="1:6">
      <c r="B62" s="110" t="s">
        <v>351</v>
      </c>
    </row>
    <row r="63" spans="1:6">
      <c r="B63" s="110" t="s">
        <v>352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3"/>
  <sheetViews>
    <sheetView workbookViewId="0">
      <selection sqref="A1:F6"/>
    </sheetView>
  </sheetViews>
  <sheetFormatPr defaultRowHeight="12.75"/>
  <cols>
    <col min="2" max="2" width="58.7109375" customWidth="1"/>
    <col min="3" max="3" width="10.42578125" customWidth="1"/>
    <col min="4" max="5" width="11" customWidth="1"/>
    <col min="6" max="6" width="14.425781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303" t="s">
        <v>348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353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341</v>
      </c>
      <c r="C10" s="253"/>
      <c r="D10" s="253"/>
      <c r="E10" s="253"/>
      <c r="F10" s="253"/>
    </row>
    <row r="11" spans="1:8" ht="13.5" thickBot="1">
      <c r="B11" s="1" t="s">
        <v>354</v>
      </c>
      <c r="C11" s="1"/>
      <c r="D11" s="1"/>
      <c r="E11" s="1"/>
      <c r="F11" s="1"/>
    </row>
    <row r="12" spans="1:8" ht="38.25">
      <c r="A12" s="262" t="s">
        <v>8</v>
      </c>
      <c r="B12" s="264" t="s">
        <v>9</v>
      </c>
      <c r="C12" s="260" t="s">
        <v>111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2362681.48</v>
      </c>
      <c r="D15" s="8">
        <f>SUM(D19:D38)</f>
        <v>2781262.58</v>
      </c>
      <c r="E15" s="8"/>
      <c r="F15" s="7"/>
    </row>
    <row r="16" spans="1:8">
      <c r="A16" s="5"/>
      <c r="B16" s="3" t="s">
        <v>15</v>
      </c>
      <c r="C16" s="6">
        <v>168496</v>
      </c>
      <c r="D16" s="8"/>
      <c r="E16" s="8"/>
      <c r="F16" s="7"/>
    </row>
    <row r="17" spans="1:6">
      <c r="A17" s="5"/>
      <c r="B17" s="3" t="s">
        <v>292</v>
      </c>
      <c r="C17" s="8">
        <v>23621.23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313559.31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1258.8</v>
      </c>
      <c r="E20" s="29"/>
      <c r="F20" s="11"/>
    </row>
    <row r="21" spans="1:6">
      <c r="A21" s="5" t="s">
        <v>22</v>
      </c>
      <c r="B21" s="3" t="s">
        <v>23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194752.52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644494.06999999995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121637.34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121932.2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64067.82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42711.839999999997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59888.160000000003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19859.82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103644.03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68259.81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11758.23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64028.55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61649.58</v>
      </c>
      <c r="E36" s="29"/>
      <c r="F36" s="11"/>
    </row>
    <row r="37" spans="1:6">
      <c r="A37" s="105" t="s">
        <v>53</v>
      </c>
      <c r="B37" s="69" t="s">
        <v>304</v>
      </c>
      <c r="C37" s="10"/>
      <c r="D37" s="107">
        <v>402353.5</v>
      </c>
      <c r="E37" s="107"/>
      <c r="F37" s="11"/>
    </row>
    <row r="38" spans="1:6">
      <c r="A38" s="105" t="s">
        <v>55</v>
      </c>
      <c r="B38" s="106" t="s">
        <v>355</v>
      </c>
      <c r="C38" s="10"/>
      <c r="D38" s="29">
        <v>485407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49228.81</v>
      </c>
      <c r="D41" s="29">
        <v>49229</v>
      </c>
      <c r="E41" s="29"/>
      <c r="F41" s="11"/>
    </row>
    <row r="42" spans="1:6">
      <c r="A42" s="5" t="s">
        <v>65</v>
      </c>
      <c r="B42" s="3" t="s">
        <v>66</v>
      </c>
      <c r="C42" s="10"/>
      <c r="D42" s="29"/>
      <c r="E42" s="29"/>
      <c r="F42" s="11"/>
    </row>
    <row r="43" spans="1:6">
      <c r="A43" s="5" t="s">
        <v>67</v>
      </c>
      <c r="B43" s="3" t="s">
        <v>68</v>
      </c>
      <c r="C43" s="10"/>
      <c r="D43" s="29"/>
      <c r="E43" s="29"/>
      <c r="F43" s="11"/>
    </row>
    <row r="44" spans="1:6">
      <c r="A44" s="5"/>
      <c r="B44" s="3"/>
      <c r="C44" s="10"/>
      <c r="D44" s="29"/>
      <c r="E44" s="29"/>
      <c r="F44" s="11"/>
    </row>
    <row r="45" spans="1:6">
      <c r="A45" s="5"/>
      <c r="B45" s="3"/>
      <c r="C45" s="6">
        <f>SUM(C41:C43)</f>
        <v>49228.81</v>
      </c>
      <c r="D45" s="8">
        <f>SUM(D41:D44)</f>
        <v>49229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24710.799999999999</v>
      </c>
      <c r="D51" s="10">
        <v>69220.98</v>
      </c>
      <c r="E51" s="10"/>
      <c r="F51" s="10"/>
    </row>
    <row r="52" spans="1:6">
      <c r="A52" s="5" t="s">
        <v>61</v>
      </c>
      <c r="B52" s="3" t="s">
        <v>73</v>
      </c>
      <c r="C52" s="10">
        <v>1948774.68</v>
      </c>
      <c r="D52" s="10">
        <v>2083624.98</v>
      </c>
      <c r="E52" s="10"/>
      <c r="F52" s="10"/>
    </row>
    <row r="53" spans="1:6">
      <c r="A53" s="5" t="s">
        <v>74</v>
      </c>
      <c r="B53" s="3" t="s">
        <v>75</v>
      </c>
      <c r="C53" s="10">
        <v>80389.83</v>
      </c>
      <c r="D53" s="10">
        <v>170228.4</v>
      </c>
      <c r="E53" s="10"/>
      <c r="F53" s="10"/>
    </row>
    <row r="54" spans="1:6">
      <c r="A54" s="5" t="s">
        <v>76</v>
      </c>
      <c r="B54" s="3" t="s">
        <v>77</v>
      </c>
      <c r="C54" s="10">
        <v>180550.85</v>
      </c>
      <c r="D54" s="10">
        <v>262085.53</v>
      </c>
      <c r="E54" s="10"/>
      <c r="F54" s="10"/>
    </row>
    <row r="55" spans="1:6">
      <c r="A55" s="5"/>
      <c r="B55" s="3"/>
      <c r="C55" s="8">
        <f>SUM(C51:C54)</f>
        <v>2234426.16</v>
      </c>
      <c r="D55" s="8">
        <f>SUM(D51:D54)</f>
        <v>2585159.8899999997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4814832.45</v>
      </c>
      <c r="D57" s="27">
        <f>D15+D45+D55</f>
        <v>5415651.4699999997</v>
      </c>
      <c r="E57" s="27">
        <f>C57-F57</f>
        <v>2854740.58</v>
      </c>
      <c r="F57" s="27">
        <v>1960091.87</v>
      </c>
    </row>
    <row r="60" spans="1:6">
      <c r="B60" t="s">
        <v>78</v>
      </c>
    </row>
    <row r="62" spans="1:6">
      <c r="B62" s="110" t="s">
        <v>346</v>
      </c>
    </row>
    <row r="63" spans="1:6">
      <c r="B63" s="110" t="s">
        <v>356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63"/>
  <sheetViews>
    <sheetView workbookViewId="0">
      <selection sqref="A1:F6"/>
    </sheetView>
  </sheetViews>
  <sheetFormatPr defaultRowHeight="12.75"/>
  <cols>
    <col min="2" max="2" width="59.5703125" customWidth="1"/>
    <col min="3" max="3" width="12.28515625" customWidth="1"/>
    <col min="4" max="5" width="11.28515625" customWidth="1"/>
    <col min="6" max="6" width="14.285156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303" t="s">
        <v>348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357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341</v>
      </c>
      <c r="C10" s="253"/>
      <c r="D10" s="253"/>
      <c r="E10" s="253"/>
      <c r="F10" s="253"/>
    </row>
    <row r="11" spans="1:8" ht="13.5" thickBot="1">
      <c r="B11" s="1" t="s">
        <v>354</v>
      </c>
      <c r="C11" s="1"/>
      <c r="D11" s="1"/>
      <c r="E11" s="1"/>
      <c r="F11" s="1"/>
      <c r="H11" s="34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60" t="s">
        <v>13</v>
      </c>
      <c r="F12" s="282" t="s">
        <v>133</v>
      </c>
      <c r="H12" s="250"/>
    </row>
    <row r="13" spans="1:8">
      <c r="A13" s="263"/>
      <c r="B13" s="265"/>
      <c r="C13" s="261" t="s">
        <v>87</v>
      </c>
      <c r="D13" s="265"/>
      <c r="E13" s="261"/>
      <c r="F13" s="282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2357146.48</v>
      </c>
      <c r="D15" s="8">
        <f>SUM(D19:D38)</f>
        <v>2642347.8800000004</v>
      </c>
      <c r="E15" s="8"/>
      <c r="F15" s="7"/>
    </row>
    <row r="16" spans="1:8">
      <c r="A16" s="5"/>
      <c r="B16" s="3" t="s">
        <v>15</v>
      </c>
      <c r="C16" s="6">
        <v>167162</v>
      </c>
      <c r="D16" s="8"/>
      <c r="E16" s="8"/>
      <c r="F16" s="7"/>
    </row>
    <row r="17" spans="1:6">
      <c r="A17" s="5"/>
      <c r="B17" s="3" t="s">
        <v>292</v>
      </c>
      <c r="C17" s="8">
        <v>23621.33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263389.82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1258.8</v>
      </c>
      <c r="E20" s="29"/>
      <c r="F20" s="11"/>
    </row>
    <row r="21" spans="1:6">
      <c r="A21" s="5" t="s">
        <v>22</v>
      </c>
      <c r="B21" s="3" t="s">
        <v>88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209575.48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668166.31999999995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121637.34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121932.2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64067.82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42711.839999999997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59888.160000000003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19859.8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103644.03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64232.6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11041.28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60124.42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57890.51</v>
      </c>
      <c r="E36" s="29"/>
      <c r="F36" s="11"/>
    </row>
    <row r="37" spans="1:6">
      <c r="A37" s="105" t="s">
        <v>53</v>
      </c>
      <c r="B37" s="69" t="s">
        <v>304</v>
      </c>
      <c r="C37" s="10"/>
      <c r="D37" s="29">
        <v>314850.46000000002</v>
      </c>
      <c r="E37" s="29"/>
      <c r="F37" s="11"/>
    </row>
    <row r="38" spans="1:6">
      <c r="A38" s="105" t="s">
        <v>55</v>
      </c>
      <c r="B38" s="106" t="s">
        <v>355</v>
      </c>
      <c r="C38" s="10"/>
      <c r="D38" s="29">
        <v>458077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42101.69</v>
      </c>
      <c r="D41" s="29">
        <v>24089.62</v>
      </c>
      <c r="E41" s="29"/>
      <c r="F41" s="11"/>
    </row>
    <row r="42" spans="1:6">
      <c r="A42" s="5" t="s">
        <v>65</v>
      </c>
      <c r="B42" s="3" t="s">
        <v>66</v>
      </c>
      <c r="C42" s="10"/>
      <c r="D42" s="29"/>
      <c r="E42" s="29"/>
      <c r="F42" s="11"/>
    </row>
    <row r="43" spans="1:6">
      <c r="A43" s="5" t="s">
        <v>67</v>
      </c>
      <c r="B43" s="3" t="s">
        <v>68</v>
      </c>
      <c r="C43" s="10"/>
      <c r="D43" s="29"/>
      <c r="E43" s="29"/>
      <c r="F43" s="11"/>
    </row>
    <row r="44" spans="1:6">
      <c r="A44" s="5" t="s">
        <v>69</v>
      </c>
      <c r="B44" s="3" t="s">
        <v>124</v>
      </c>
      <c r="C44" s="10"/>
      <c r="D44" s="29">
        <v>14689.97</v>
      </c>
      <c r="E44" s="29"/>
      <c r="F44" s="11"/>
    </row>
    <row r="45" spans="1:6">
      <c r="A45" s="5"/>
      <c r="B45" s="3"/>
      <c r="C45" s="6">
        <f>SUM(C41:C43)</f>
        <v>42101.69</v>
      </c>
      <c r="D45" s="8">
        <f>SUM(D41:D44)</f>
        <v>38779.589999999997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1"/>
    </row>
    <row r="49" spans="1:6" ht="13.5" thickBot="1">
      <c r="A49" s="259"/>
      <c r="F49" s="11"/>
    </row>
    <row r="50" spans="1:6">
      <c r="A50" s="19"/>
      <c r="B50" s="20" t="s">
        <v>71</v>
      </c>
      <c r="C50" s="21"/>
      <c r="D50" s="21"/>
      <c r="E50" s="21"/>
      <c r="F50" s="11"/>
    </row>
    <row r="51" spans="1:6">
      <c r="A51" s="5">
        <v>1</v>
      </c>
      <c r="B51" s="3" t="s">
        <v>72</v>
      </c>
      <c r="C51" s="10">
        <v>24701.87</v>
      </c>
      <c r="D51" s="10">
        <v>79995.600000000006</v>
      </c>
      <c r="E51" s="29"/>
      <c r="F51" s="11"/>
    </row>
    <row r="52" spans="1:6">
      <c r="A52" s="5" t="s">
        <v>61</v>
      </c>
      <c r="B52" s="3" t="s">
        <v>73</v>
      </c>
      <c r="C52" s="10">
        <v>1971452.07</v>
      </c>
      <c r="D52" s="10">
        <v>1944849.37</v>
      </c>
      <c r="E52" s="29"/>
      <c r="F52" s="11"/>
    </row>
    <row r="53" spans="1:6">
      <c r="A53" s="5" t="s">
        <v>74</v>
      </c>
      <c r="B53" s="3" t="s">
        <v>75</v>
      </c>
      <c r="C53" s="10">
        <v>83847.460000000006</v>
      </c>
      <c r="D53" s="10">
        <v>155002.82999999999</v>
      </c>
      <c r="E53" s="29"/>
      <c r="F53" s="11"/>
    </row>
    <row r="54" spans="1:6">
      <c r="A54" s="5" t="s">
        <v>76</v>
      </c>
      <c r="B54" s="3" t="s">
        <v>77</v>
      </c>
      <c r="C54" s="10">
        <v>187050.85</v>
      </c>
      <c r="D54" s="10">
        <v>203119.53</v>
      </c>
      <c r="E54" s="29"/>
      <c r="F54" s="11"/>
    </row>
    <row r="55" spans="1:6">
      <c r="A55" s="5"/>
      <c r="B55" s="3"/>
      <c r="C55" s="8">
        <f>SUM(C51:C54)</f>
        <v>2267052.25</v>
      </c>
      <c r="D55" s="8">
        <f>SUM(D51:D54)</f>
        <v>2382967.33</v>
      </c>
      <c r="E55" s="8"/>
      <c r="F55" s="7">
        <f>SUM(F51:F54)</f>
        <v>0</v>
      </c>
    </row>
    <row r="56" spans="1:6">
      <c r="A56" s="23"/>
      <c r="B56" s="24"/>
      <c r="C56" s="25"/>
      <c r="D56" s="25"/>
      <c r="E56" s="25"/>
      <c r="F56" s="7"/>
    </row>
    <row r="57" spans="1:6" ht="13.5" thickBot="1">
      <c r="A57" s="14"/>
      <c r="B57" s="15"/>
      <c r="C57" s="27">
        <f>C15+C16+C45+C55</f>
        <v>4833462.42</v>
      </c>
      <c r="D57" s="27">
        <f>D15+D45+D55</f>
        <v>5064094.8000000007</v>
      </c>
      <c r="E57" s="27">
        <f>C57-F57</f>
        <v>3310029.73</v>
      </c>
      <c r="F57" s="7">
        <v>1523432.69</v>
      </c>
    </row>
    <row r="60" spans="1:6">
      <c r="B60" t="s">
        <v>78</v>
      </c>
    </row>
    <row r="62" spans="1:6">
      <c r="B62" s="110" t="s">
        <v>346</v>
      </c>
    </row>
    <row r="63" spans="1:6">
      <c r="B63" s="110" t="s">
        <v>358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63"/>
  <sheetViews>
    <sheetView workbookViewId="0">
      <selection sqref="A1:F6"/>
    </sheetView>
  </sheetViews>
  <sheetFormatPr defaultRowHeight="12.75"/>
  <cols>
    <col min="2" max="2" width="60.28515625" customWidth="1"/>
    <col min="3" max="3" width="11.140625" customWidth="1"/>
    <col min="4" max="5" width="12.42578125" customWidth="1"/>
    <col min="6" max="6" width="14.285156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303" t="s">
        <v>348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359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360</v>
      </c>
      <c r="C10" s="253"/>
      <c r="D10" s="253"/>
      <c r="E10" s="253"/>
      <c r="F10" s="253"/>
    </row>
    <row r="11" spans="1:8" ht="13.5" thickBot="1">
      <c r="B11" s="1" t="s">
        <v>361</v>
      </c>
      <c r="C11" s="1"/>
      <c r="D11" s="1"/>
      <c r="E11" s="1"/>
      <c r="F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9197923</v>
      </c>
      <c r="D15" s="8">
        <f>SUM(D19:D38)</f>
        <v>7866617.3100000005</v>
      </c>
      <c r="E15" s="8"/>
      <c r="F15" s="7">
        <v>9164521</v>
      </c>
    </row>
    <row r="16" spans="1:8">
      <c r="A16" s="5"/>
      <c r="B16" s="3" t="s">
        <v>15</v>
      </c>
      <c r="C16" s="6">
        <v>1857490</v>
      </c>
      <c r="D16" s="8"/>
      <c r="E16" s="8"/>
      <c r="F16" s="7"/>
    </row>
    <row r="17" spans="1:6">
      <c r="A17" s="5"/>
      <c r="B17" s="3" t="s">
        <v>292</v>
      </c>
      <c r="C17" s="8">
        <v>27685.85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288474.56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3098.34</v>
      </c>
      <c r="E20" s="29"/>
      <c r="F20" s="11"/>
    </row>
    <row r="21" spans="1:6">
      <c r="A21" s="5" t="s">
        <v>22</v>
      </c>
      <c r="B21" s="3" t="s">
        <v>88</v>
      </c>
      <c r="C21" s="10"/>
      <c r="D21" s="29"/>
      <c r="E21" s="29"/>
      <c r="F21" s="3"/>
    </row>
    <row r="22" spans="1:6">
      <c r="A22" s="5"/>
      <c r="B22" s="3" t="s">
        <v>24</v>
      </c>
      <c r="C22" s="10"/>
      <c r="D22" s="29">
        <v>871034.41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2359056.4500000002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425730.54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426762.72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146791.67999999999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61779.66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80135.58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86166.92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103644.03</v>
      </c>
      <c r="E31" s="30"/>
      <c r="F31" s="12"/>
    </row>
    <row r="32" spans="1:6">
      <c r="A32" s="5" t="s">
        <v>43</v>
      </c>
      <c r="B32" s="3" t="s">
        <v>159</v>
      </c>
      <c r="C32" s="10"/>
      <c r="D32" s="29">
        <v>40178.949999999997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38982.78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212277.67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204390.55</v>
      </c>
      <c r="E36" s="29"/>
      <c r="F36" s="11"/>
    </row>
    <row r="37" spans="1:6">
      <c r="A37" s="105" t="s">
        <v>53</v>
      </c>
      <c r="B37" s="69" t="s">
        <v>304</v>
      </c>
      <c r="C37" s="10"/>
      <c r="D37" s="29">
        <v>1111623.17</v>
      </c>
      <c r="E37" s="29"/>
      <c r="F37" s="11"/>
    </row>
    <row r="38" spans="1:6">
      <c r="A38" s="105" t="s">
        <v>55</v>
      </c>
      <c r="B38" s="106" t="s">
        <v>362</v>
      </c>
      <c r="C38" s="10"/>
      <c r="D38" s="29">
        <v>1406489.3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186305.08</v>
      </c>
      <c r="D41" s="29">
        <v>186305</v>
      </c>
      <c r="E41" s="29"/>
      <c r="F41" s="11"/>
    </row>
    <row r="42" spans="1:6">
      <c r="A42" s="5" t="s">
        <v>65</v>
      </c>
      <c r="B42" s="3" t="s">
        <v>66</v>
      </c>
      <c r="C42" s="10">
        <v>1081652.54</v>
      </c>
      <c r="D42" s="29">
        <v>1081653</v>
      </c>
      <c r="E42" s="29"/>
      <c r="F42" s="11"/>
    </row>
    <row r="43" spans="1:6">
      <c r="A43" s="5" t="s">
        <v>67</v>
      </c>
      <c r="B43" s="3" t="s">
        <v>363</v>
      </c>
      <c r="C43" s="10"/>
      <c r="D43" s="29">
        <v>12948.13</v>
      </c>
      <c r="E43" s="29"/>
      <c r="F43" s="11"/>
    </row>
    <row r="44" spans="1:6">
      <c r="A44" s="5" t="s">
        <v>69</v>
      </c>
      <c r="B44" s="3" t="s">
        <v>90</v>
      </c>
      <c r="C44" s="10"/>
      <c r="D44" s="29">
        <v>470.3</v>
      </c>
      <c r="E44" s="29"/>
      <c r="F44" s="11"/>
    </row>
    <row r="45" spans="1:6">
      <c r="A45" s="5" t="s">
        <v>123</v>
      </c>
      <c r="B45" s="3" t="s">
        <v>344</v>
      </c>
      <c r="C45" s="6"/>
      <c r="D45" s="30">
        <v>6314.8</v>
      </c>
      <c r="E45" s="30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37">
        <f>SUM(C41:C47)</f>
        <v>1267957.6200000001</v>
      </c>
      <c r="D48" s="38">
        <f>SUM(D41:D47)</f>
        <v>1287691.23</v>
      </c>
      <c r="E48" s="38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95826.02</v>
      </c>
      <c r="D51" s="10">
        <v>1613704.64</v>
      </c>
      <c r="E51" s="10"/>
      <c r="F51" s="10"/>
    </row>
    <row r="52" spans="1:6">
      <c r="A52" s="5" t="s">
        <v>61</v>
      </c>
      <c r="B52" s="3" t="s">
        <v>73</v>
      </c>
      <c r="C52" s="10">
        <v>8418363.3699999992</v>
      </c>
      <c r="D52" s="10">
        <v>8518464</v>
      </c>
      <c r="E52" s="10"/>
      <c r="F52" s="10"/>
    </row>
    <row r="53" spans="1:6">
      <c r="A53" s="5" t="s">
        <v>74</v>
      </c>
      <c r="B53" s="3" t="s">
        <v>75</v>
      </c>
      <c r="C53" s="10">
        <v>269203.39</v>
      </c>
      <c r="D53" s="10">
        <v>611046.1</v>
      </c>
      <c r="E53" s="10"/>
      <c r="F53" s="10"/>
    </row>
    <row r="54" spans="1:6">
      <c r="A54" s="5" t="s">
        <v>76</v>
      </c>
      <c r="B54" s="3" t="s">
        <v>77</v>
      </c>
      <c r="C54" s="10">
        <v>507135.59</v>
      </c>
      <c r="D54" s="10">
        <v>798255.3</v>
      </c>
      <c r="E54" s="10"/>
      <c r="F54" s="10"/>
    </row>
    <row r="55" spans="1:6">
      <c r="A55" s="5"/>
      <c r="B55" s="3"/>
      <c r="C55" s="8">
        <f>SUM(C51:C54)</f>
        <v>9290528.3699999992</v>
      </c>
      <c r="D55" s="8">
        <f>SUM(D51:D54)</f>
        <v>11541470.040000001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20345941.369999997</v>
      </c>
      <c r="D57" s="27">
        <f>D15+D48+D55</f>
        <v>20695778.580000002</v>
      </c>
      <c r="E57" s="27">
        <f>C57-F57</f>
        <v>19109127.139999997</v>
      </c>
      <c r="F57" s="28">
        <v>1236814.23</v>
      </c>
    </row>
    <row r="60" spans="1:6">
      <c r="B60" t="s">
        <v>78</v>
      </c>
    </row>
    <row r="61" spans="1:6">
      <c r="C61" s="39"/>
    </row>
    <row r="62" spans="1:6">
      <c r="B62" s="110" t="s">
        <v>364</v>
      </c>
    </row>
    <row r="63" spans="1:6">
      <c r="B63" s="110" t="s">
        <v>365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63"/>
  <sheetViews>
    <sheetView workbookViewId="0">
      <selection sqref="A1:F6"/>
    </sheetView>
  </sheetViews>
  <sheetFormatPr defaultRowHeight="12.75"/>
  <cols>
    <col min="2" max="2" width="60.28515625" customWidth="1"/>
    <col min="3" max="3" width="11.140625" customWidth="1"/>
    <col min="4" max="5" width="11.7109375" customWidth="1"/>
    <col min="6" max="6" width="14.140625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303" t="s">
        <v>348</v>
      </c>
      <c r="B4" s="304"/>
      <c r="C4" s="304"/>
      <c r="D4" s="304"/>
      <c r="E4" s="304"/>
      <c r="F4" s="304"/>
    </row>
    <row r="5" spans="1:8">
      <c r="A5" s="252"/>
      <c r="B5" s="251"/>
      <c r="C5" s="251"/>
      <c r="D5" s="251"/>
      <c r="E5" s="251"/>
      <c r="F5" s="251"/>
    </row>
    <row r="6" spans="1:8">
      <c r="B6" s="268" t="s">
        <v>257</v>
      </c>
      <c r="C6" s="268"/>
      <c r="D6" s="268"/>
      <c r="E6" s="268"/>
      <c r="F6" s="246"/>
    </row>
    <row r="7" spans="1:8">
      <c r="B7" s="253"/>
      <c r="C7" s="253"/>
      <c r="D7" s="253"/>
      <c r="E7" s="253"/>
      <c r="F7" s="253"/>
    </row>
    <row r="8" spans="1:8">
      <c r="B8" s="253" t="s">
        <v>366</v>
      </c>
      <c r="C8" s="253"/>
      <c r="D8" s="253"/>
      <c r="E8" s="253"/>
      <c r="F8" s="253"/>
    </row>
    <row r="9" spans="1:8">
      <c r="B9" s="253"/>
      <c r="C9" s="253"/>
      <c r="D9" s="253"/>
      <c r="E9" s="253"/>
      <c r="F9" s="253"/>
    </row>
    <row r="10" spans="1:8">
      <c r="B10" s="253" t="s">
        <v>367</v>
      </c>
      <c r="C10" s="253"/>
      <c r="D10" s="253"/>
      <c r="E10" s="253"/>
      <c r="F10" s="253"/>
    </row>
    <row r="11" spans="1:8" ht="13.5" thickBot="1">
      <c r="B11" s="1" t="s">
        <v>368</v>
      </c>
      <c r="C11" s="1"/>
      <c r="D11" s="1"/>
      <c r="E11" s="1"/>
      <c r="F11" s="1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3"/>
      <c r="C14" s="4"/>
      <c r="D14" s="4"/>
      <c r="E14" s="4"/>
      <c r="F14" s="3"/>
    </row>
    <row r="15" spans="1:8">
      <c r="A15" s="5">
        <v>1</v>
      </c>
      <c r="B15" s="3" t="s">
        <v>14</v>
      </c>
      <c r="C15" s="6">
        <v>4680589.4800000004</v>
      </c>
      <c r="D15" s="8">
        <f>SUM(D19:D38)</f>
        <v>6344402</v>
      </c>
      <c r="E15" s="8"/>
      <c r="F15" s="7"/>
    </row>
    <row r="16" spans="1:8">
      <c r="A16" s="5"/>
      <c r="B16" s="3" t="s">
        <v>15</v>
      </c>
      <c r="C16" s="6">
        <v>726726</v>
      </c>
      <c r="D16" s="8"/>
      <c r="E16" s="8"/>
      <c r="F16" s="7"/>
    </row>
    <row r="17" spans="1:6">
      <c r="A17" s="5"/>
      <c r="B17" s="3" t="s">
        <v>292</v>
      </c>
      <c r="C17" s="8">
        <v>46661.33</v>
      </c>
      <c r="D17" s="8"/>
      <c r="E17" s="8"/>
      <c r="F17" s="7"/>
    </row>
    <row r="18" spans="1:6">
      <c r="A18" s="2"/>
      <c r="B18" s="9" t="s">
        <v>17</v>
      </c>
      <c r="C18" s="4"/>
      <c r="D18" s="4"/>
      <c r="E18" s="4"/>
      <c r="F18" s="3"/>
    </row>
    <row r="19" spans="1:6">
      <c r="A19" s="5" t="s">
        <v>18</v>
      </c>
      <c r="B19" s="3" t="s">
        <v>19</v>
      </c>
      <c r="C19" s="10"/>
      <c r="D19" s="29">
        <v>501943</v>
      </c>
      <c r="E19" s="29"/>
      <c r="F19" s="11"/>
    </row>
    <row r="20" spans="1:6">
      <c r="A20" s="5" t="s">
        <v>20</v>
      </c>
      <c r="B20" s="3" t="s">
        <v>21</v>
      </c>
      <c r="C20" s="10"/>
      <c r="D20" s="29">
        <v>3588</v>
      </c>
      <c r="E20" s="29"/>
      <c r="F20" s="11"/>
    </row>
    <row r="21" spans="1:6">
      <c r="A21" s="5" t="s">
        <v>22</v>
      </c>
      <c r="B21" s="3" t="s">
        <v>88</v>
      </c>
      <c r="C21" s="10"/>
      <c r="D21" s="29"/>
      <c r="E21" s="29"/>
      <c r="F21" s="11"/>
    </row>
    <row r="22" spans="1:6">
      <c r="A22" s="5"/>
      <c r="B22" s="3" t="s">
        <v>24</v>
      </c>
      <c r="C22" s="10"/>
      <c r="D22" s="29">
        <v>734850</v>
      </c>
      <c r="E22" s="29"/>
      <c r="F22" s="11"/>
    </row>
    <row r="23" spans="1:6">
      <c r="A23" s="5" t="s">
        <v>25</v>
      </c>
      <c r="B23" s="3" t="s">
        <v>26</v>
      </c>
      <c r="C23" s="10"/>
      <c r="D23" s="29"/>
      <c r="E23" s="29"/>
      <c r="F23" s="11"/>
    </row>
    <row r="24" spans="1:6">
      <c r="A24" s="5" t="s">
        <v>27</v>
      </c>
      <c r="B24" s="3" t="s">
        <v>28</v>
      </c>
      <c r="C24" s="10"/>
      <c r="D24" s="29">
        <v>1118324</v>
      </c>
      <c r="E24" s="29"/>
      <c r="F24" s="11"/>
    </row>
    <row r="25" spans="1:6">
      <c r="A25" s="5" t="s">
        <v>29</v>
      </c>
      <c r="B25" s="3" t="s">
        <v>30</v>
      </c>
      <c r="C25" s="10"/>
      <c r="D25" s="29">
        <v>401476</v>
      </c>
      <c r="E25" s="29"/>
      <c r="F25" s="11"/>
    </row>
    <row r="26" spans="1:6">
      <c r="A26" s="5" t="s">
        <v>31</v>
      </c>
      <c r="B26" s="3" t="s">
        <v>32</v>
      </c>
      <c r="C26" s="10"/>
      <c r="D26" s="29">
        <v>402450</v>
      </c>
      <c r="E26" s="29"/>
      <c r="F26" s="11"/>
    </row>
    <row r="27" spans="1:6">
      <c r="A27" s="5" t="s">
        <v>33</v>
      </c>
      <c r="B27" s="3" t="s">
        <v>34</v>
      </c>
      <c r="C27" s="10"/>
      <c r="D27" s="29">
        <v>145585</v>
      </c>
      <c r="E27" s="29"/>
      <c r="F27" s="11"/>
    </row>
    <row r="28" spans="1:6">
      <c r="A28" s="5" t="s">
        <v>35</v>
      </c>
      <c r="B28" s="3" t="s">
        <v>36</v>
      </c>
      <c r="C28" s="10"/>
      <c r="D28" s="29">
        <v>112864</v>
      </c>
      <c r="E28" s="29"/>
      <c r="F28" s="11"/>
    </row>
    <row r="29" spans="1:6">
      <c r="A29" s="5" t="s">
        <v>37</v>
      </c>
      <c r="B29" s="3" t="s">
        <v>38</v>
      </c>
      <c r="C29" s="10"/>
      <c r="D29" s="29">
        <v>111471</v>
      </c>
      <c r="E29" s="29"/>
      <c r="F29" s="11"/>
    </row>
    <row r="30" spans="1:6">
      <c r="A30" s="5" t="s">
        <v>39</v>
      </c>
      <c r="B30" s="3" t="s">
        <v>112</v>
      </c>
      <c r="C30" s="10"/>
      <c r="D30" s="29">
        <v>49542</v>
      </c>
      <c r="E30" s="29"/>
      <c r="F30" s="11"/>
    </row>
    <row r="31" spans="1:6">
      <c r="A31" s="5" t="s">
        <v>41</v>
      </c>
      <c r="B31" s="3" t="s">
        <v>42</v>
      </c>
      <c r="C31" s="6"/>
      <c r="D31" s="30">
        <v>171044</v>
      </c>
      <c r="E31" s="30"/>
      <c r="F31" s="11"/>
    </row>
    <row r="32" spans="1:6">
      <c r="A32" s="5" t="s">
        <v>43</v>
      </c>
      <c r="B32" s="3" t="s">
        <v>159</v>
      </c>
      <c r="C32" s="10"/>
      <c r="D32" s="29">
        <v>57676</v>
      </c>
      <c r="E32" s="29"/>
      <c r="F32" s="11"/>
    </row>
    <row r="33" spans="1:6">
      <c r="A33" s="5" t="s">
        <v>45</v>
      </c>
      <c r="B33" s="3" t="s">
        <v>54</v>
      </c>
      <c r="C33" s="10"/>
      <c r="D33" s="29"/>
      <c r="E33" s="29"/>
      <c r="F33" s="11"/>
    </row>
    <row r="34" spans="1:6">
      <c r="A34" s="5" t="s">
        <v>47</v>
      </c>
      <c r="B34" s="3" t="s">
        <v>56</v>
      </c>
      <c r="C34" s="10"/>
      <c r="D34" s="29">
        <v>32544</v>
      </c>
      <c r="E34" s="29"/>
      <c r="F34" s="11"/>
    </row>
    <row r="35" spans="1:6">
      <c r="A35" s="5" t="s">
        <v>49</v>
      </c>
      <c r="B35" s="3" t="s">
        <v>96</v>
      </c>
      <c r="C35" s="10"/>
      <c r="D35" s="29">
        <v>177055</v>
      </c>
      <c r="E35" s="29"/>
      <c r="F35" s="11"/>
    </row>
    <row r="36" spans="1:6">
      <c r="A36" s="5" t="s">
        <v>51</v>
      </c>
      <c r="B36" s="3" t="s">
        <v>113</v>
      </c>
      <c r="C36" s="10"/>
      <c r="D36" s="29">
        <v>170477</v>
      </c>
      <c r="E36" s="29"/>
      <c r="F36" s="11"/>
    </row>
    <row r="37" spans="1:6">
      <c r="A37" s="105" t="s">
        <v>53</v>
      </c>
      <c r="B37" s="69" t="s">
        <v>304</v>
      </c>
      <c r="C37" s="10"/>
      <c r="D37" s="29">
        <v>778725</v>
      </c>
      <c r="E37" s="29"/>
      <c r="F37" s="11"/>
    </row>
    <row r="38" spans="1:6">
      <c r="A38" s="105" t="s">
        <v>55</v>
      </c>
      <c r="B38" s="106" t="s">
        <v>355</v>
      </c>
      <c r="C38" s="10"/>
      <c r="D38" s="29">
        <v>1374788</v>
      </c>
      <c r="E38" s="29"/>
      <c r="F38" s="11"/>
    </row>
    <row r="39" spans="1:6">
      <c r="A39" s="5" t="s">
        <v>61</v>
      </c>
      <c r="B39" s="13" t="s">
        <v>62</v>
      </c>
      <c r="C39" s="10"/>
      <c r="D39" s="29"/>
      <c r="E39" s="29"/>
      <c r="F39" s="11"/>
    </row>
    <row r="40" spans="1:6">
      <c r="A40" s="5"/>
      <c r="B40" s="3"/>
      <c r="C40" s="10"/>
      <c r="D40" s="29"/>
      <c r="E40" s="29"/>
      <c r="F40" s="3"/>
    </row>
    <row r="41" spans="1:6">
      <c r="A41" s="5" t="s">
        <v>63</v>
      </c>
      <c r="B41" s="3" t="s">
        <v>64</v>
      </c>
      <c r="C41" s="10">
        <v>95254.24</v>
      </c>
      <c r="D41" s="29">
        <v>95254</v>
      </c>
      <c r="E41" s="29"/>
      <c r="F41" s="11"/>
    </row>
    <row r="42" spans="1:6">
      <c r="A42" s="5" t="s">
        <v>65</v>
      </c>
      <c r="B42" s="3" t="s">
        <v>66</v>
      </c>
      <c r="C42" s="10">
        <v>591118.64</v>
      </c>
      <c r="D42" s="29">
        <v>591119</v>
      </c>
      <c r="E42" s="29"/>
      <c r="F42" s="11"/>
    </row>
    <row r="43" spans="1:6">
      <c r="A43" s="5" t="s">
        <v>67</v>
      </c>
      <c r="B43" s="3" t="s">
        <v>147</v>
      </c>
      <c r="C43" s="10"/>
      <c r="D43" s="29">
        <v>100871.09</v>
      </c>
      <c r="E43" s="29"/>
      <c r="F43" s="11"/>
    </row>
    <row r="44" spans="1:6">
      <c r="A44" s="5"/>
      <c r="B44" s="3"/>
      <c r="C44" s="10"/>
      <c r="D44" s="29"/>
      <c r="E44" s="29"/>
      <c r="F44" s="11"/>
    </row>
    <row r="45" spans="1:6">
      <c r="A45" s="5"/>
      <c r="B45" s="3"/>
      <c r="C45" s="6">
        <f>SUM(C41:C43)</f>
        <v>686372.88</v>
      </c>
      <c r="D45" s="8">
        <f>SUM(D41:D44)</f>
        <v>787244.09</v>
      </c>
      <c r="E45" s="8"/>
      <c r="F45" s="7">
        <f>SUM(F41:F44)</f>
        <v>0</v>
      </c>
    </row>
    <row r="46" spans="1:6">
      <c r="A46" s="5"/>
      <c r="B46" s="3"/>
      <c r="C46" s="10"/>
      <c r="D46" s="29"/>
      <c r="E46" s="29"/>
      <c r="F46" s="11"/>
    </row>
    <row r="47" spans="1:6">
      <c r="A47" s="5"/>
      <c r="B47" s="3"/>
      <c r="C47" s="10"/>
      <c r="D47" s="29"/>
      <c r="E47" s="29"/>
      <c r="F47" s="7"/>
    </row>
    <row r="48" spans="1:6" ht="13.5" thickBot="1">
      <c r="A48" s="14"/>
      <c r="B48" s="15"/>
      <c r="C48" s="16"/>
      <c r="D48" s="31"/>
      <c r="E48" s="31"/>
      <c r="F48" s="17"/>
    </row>
    <row r="49" spans="1:6" ht="13.5" thickBot="1">
      <c r="A49" s="259"/>
      <c r="F49" s="18"/>
    </row>
    <row r="50" spans="1:6">
      <c r="A50" s="19"/>
      <c r="B50" s="20" t="s">
        <v>71</v>
      </c>
      <c r="C50" s="21"/>
      <c r="D50" s="21"/>
      <c r="E50" s="21"/>
      <c r="F50" s="22"/>
    </row>
    <row r="51" spans="1:6">
      <c r="A51" s="5">
        <v>1</v>
      </c>
      <c r="B51" s="3" t="s">
        <v>72</v>
      </c>
      <c r="C51" s="10">
        <v>48628.84</v>
      </c>
      <c r="D51" s="10">
        <v>229723.67</v>
      </c>
      <c r="E51" s="10"/>
      <c r="F51" s="10"/>
    </row>
    <row r="52" spans="1:6">
      <c r="A52" s="5" t="s">
        <v>61</v>
      </c>
      <c r="B52" s="3" t="s">
        <v>73</v>
      </c>
      <c r="C52" s="10">
        <v>4064940.48</v>
      </c>
      <c r="D52" s="10">
        <v>4064940</v>
      </c>
      <c r="E52" s="10"/>
      <c r="F52" s="10"/>
    </row>
    <row r="53" spans="1:6">
      <c r="A53" s="5" t="s">
        <v>74</v>
      </c>
      <c r="B53" s="3" t="s">
        <v>75</v>
      </c>
      <c r="C53" s="10">
        <v>145610.17000000001</v>
      </c>
      <c r="D53" s="10">
        <v>296892.34999999998</v>
      </c>
      <c r="E53" s="10"/>
      <c r="F53" s="10"/>
    </row>
    <row r="54" spans="1:6">
      <c r="A54" s="5" t="s">
        <v>76</v>
      </c>
      <c r="B54" s="3" t="s">
        <v>77</v>
      </c>
      <c r="C54" s="10">
        <v>326711.86</v>
      </c>
      <c r="D54" s="10">
        <v>389055.07</v>
      </c>
      <c r="E54" s="10"/>
      <c r="F54" s="10"/>
    </row>
    <row r="55" spans="1:6">
      <c r="A55" s="5"/>
      <c r="B55" s="3"/>
      <c r="C55" s="8">
        <f>SUM(C51:C54)</f>
        <v>4585891.3500000006</v>
      </c>
      <c r="D55" s="8">
        <f>SUM(D51:D54)</f>
        <v>4980611.09</v>
      </c>
      <c r="E55" s="8"/>
      <c r="F55" s="6">
        <f>SUM(F51:F54)</f>
        <v>0</v>
      </c>
    </row>
    <row r="56" spans="1:6">
      <c r="A56" s="23"/>
      <c r="B56" s="24"/>
      <c r="C56" s="25"/>
      <c r="D56" s="25"/>
      <c r="E56" s="25"/>
      <c r="F56" s="26"/>
    </row>
    <row r="57" spans="1:6" ht="13.5" thickBot="1">
      <c r="A57" s="14"/>
      <c r="B57" s="15"/>
      <c r="C57" s="27">
        <f>C15+C16+C45+C55</f>
        <v>10679579.710000001</v>
      </c>
      <c r="D57" s="27">
        <f>D15+D45+D55</f>
        <v>12112257.18</v>
      </c>
      <c r="E57" s="27">
        <f>C57-F57</f>
        <v>9100616.2200000007</v>
      </c>
      <c r="F57" s="28">
        <v>1578963.49</v>
      </c>
    </row>
    <row r="60" spans="1:6">
      <c r="B60" t="s">
        <v>78</v>
      </c>
    </row>
    <row r="62" spans="1:6">
      <c r="B62" s="110" t="s">
        <v>369</v>
      </c>
    </row>
    <row r="63" spans="1:6">
      <c r="B63" s="110" t="s">
        <v>370</v>
      </c>
    </row>
  </sheetData>
  <mergeCells count="9">
    <mergeCell ref="A12:A13"/>
    <mergeCell ref="B12:B13"/>
    <mergeCell ref="F12:F13"/>
    <mergeCell ref="D12:D13"/>
    <mergeCell ref="A1:F1"/>
    <mergeCell ref="A2:F2"/>
    <mergeCell ref="A3:F3"/>
    <mergeCell ref="A4:F4"/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63"/>
  <sheetViews>
    <sheetView tabSelected="1" workbookViewId="0">
      <selection activeCell="B7" sqref="B7"/>
    </sheetView>
  </sheetViews>
  <sheetFormatPr defaultRowHeight="12.75"/>
  <cols>
    <col min="2" max="2" width="59.28515625" customWidth="1"/>
    <col min="3" max="3" width="11.140625" customWidth="1"/>
    <col min="4" max="4" width="13.140625" customWidth="1"/>
    <col min="5" max="5" width="10.85546875" customWidth="1"/>
    <col min="6" max="6" width="14.42578125" customWidth="1"/>
  </cols>
  <sheetData>
    <row r="1" spans="1:6">
      <c r="A1" s="268" t="s">
        <v>0</v>
      </c>
      <c r="B1" s="272"/>
      <c r="C1" s="272"/>
      <c r="D1" s="272"/>
      <c r="E1" s="272"/>
      <c r="F1" s="272"/>
    </row>
    <row r="2" spans="1:6">
      <c r="A2" s="268" t="s">
        <v>1</v>
      </c>
      <c r="B2" s="272"/>
      <c r="C2" s="272"/>
      <c r="D2" s="272"/>
      <c r="E2" s="272"/>
      <c r="F2" s="272"/>
    </row>
    <row r="3" spans="1:6">
      <c r="A3" s="268" t="s">
        <v>2</v>
      </c>
      <c r="B3" s="272"/>
      <c r="C3" s="272"/>
      <c r="D3" s="272"/>
      <c r="E3" s="272"/>
      <c r="F3" s="272"/>
    </row>
    <row r="4" spans="1:6">
      <c r="A4" s="303" t="s">
        <v>348</v>
      </c>
      <c r="B4" s="304"/>
      <c r="C4" s="304"/>
      <c r="D4" s="304"/>
      <c r="E4" s="304"/>
      <c r="F4" s="304"/>
    </row>
    <row r="5" spans="1:6">
      <c r="A5" s="252"/>
      <c r="B5" s="251"/>
      <c r="C5" s="251"/>
      <c r="D5" s="251"/>
      <c r="E5" s="251"/>
      <c r="F5" s="251"/>
    </row>
    <row r="6" spans="1:6">
      <c r="B6" s="268" t="s">
        <v>371</v>
      </c>
      <c r="C6" s="268"/>
      <c r="D6" s="268"/>
      <c r="E6" s="268"/>
      <c r="F6" s="246"/>
    </row>
    <row r="7" spans="1:6">
      <c r="B7" s="253"/>
      <c r="C7" s="253"/>
      <c r="D7" s="253"/>
      <c r="E7" s="253"/>
    </row>
    <row r="8" spans="1:6">
      <c r="B8" s="253" t="s">
        <v>372</v>
      </c>
      <c r="C8" s="253"/>
      <c r="D8" s="253"/>
      <c r="E8" s="253"/>
    </row>
    <row r="9" spans="1:6">
      <c r="B9" s="253"/>
      <c r="C9" s="253"/>
      <c r="D9" s="253"/>
      <c r="E9" s="253"/>
    </row>
    <row r="10" spans="1:6">
      <c r="B10" s="253" t="s">
        <v>373</v>
      </c>
      <c r="C10" s="253"/>
      <c r="D10" s="253"/>
      <c r="E10" s="253"/>
    </row>
    <row r="11" spans="1:6" ht="13.5" thickBot="1">
      <c r="B11" s="1" t="s">
        <v>374</v>
      </c>
      <c r="C11" s="1"/>
      <c r="D11" s="1"/>
      <c r="E11" s="1"/>
    </row>
    <row r="12" spans="1:6" ht="25.5">
      <c r="A12" s="262" t="s">
        <v>8</v>
      </c>
      <c r="B12" s="264" t="s">
        <v>9</v>
      </c>
      <c r="C12" s="260" t="s">
        <v>85</v>
      </c>
      <c r="D12" s="307" t="s">
        <v>11</v>
      </c>
      <c r="E12" s="307" t="s">
        <v>13</v>
      </c>
      <c r="F12" s="307" t="s">
        <v>133</v>
      </c>
    </row>
    <row r="13" spans="1:6">
      <c r="A13" s="263"/>
      <c r="B13" s="265"/>
      <c r="C13" s="261" t="s">
        <v>87</v>
      </c>
      <c r="D13" s="313"/>
      <c r="E13" s="313"/>
      <c r="F13" s="313"/>
    </row>
    <row r="14" spans="1:6">
      <c r="A14" s="2"/>
      <c r="B14" s="3"/>
      <c r="C14" s="4"/>
      <c r="D14" s="4"/>
      <c r="E14" s="3"/>
      <c r="F14" s="3"/>
    </row>
    <row r="15" spans="1:6">
      <c r="A15" s="5">
        <v>1</v>
      </c>
      <c r="B15" s="3" t="s">
        <v>14</v>
      </c>
      <c r="C15" s="6">
        <v>4187146.48</v>
      </c>
      <c r="D15" s="8">
        <f>SUM(D19:D38)</f>
        <v>4606644.96</v>
      </c>
      <c r="E15" s="3"/>
      <c r="F15" s="3"/>
    </row>
    <row r="16" spans="1:6">
      <c r="A16" s="5"/>
      <c r="B16" s="3" t="s">
        <v>15</v>
      </c>
      <c r="C16" s="6">
        <v>671228</v>
      </c>
      <c r="D16" s="8"/>
      <c r="E16" s="3"/>
      <c r="F16" s="3"/>
    </row>
    <row r="17" spans="1:6">
      <c r="A17" s="5"/>
      <c r="B17" s="3" t="s">
        <v>292</v>
      </c>
      <c r="C17" s="8">
        <v>33773.980000000003</v>
      </c>
      <c r="D17" s="8"/>
      <c r="E17" s="3"/>
      <c r="F17" s="3"/>
    </row>
    <row r="18" spans="1:6">
      <c r="A18" s="2"/>
      <c r="B18" s="9" t="s">
        <v>17</v>
      </c>
      <c r="C18" s="4"/>
      <c r="D18" s="4"/>
      <c r="E18" s="3"/>
      <c r="F18" s="3"/>
    </row>
    <row r="19" spans="1:6">
      <c r="A19" s="5" t="s">
        <v>18</v>
      </c>
      <c r="B19" s="3" t="s">
        <v>19</v>
      </c>
      <c r="C19" s="10"/>
      <c r="D19" s="29">
        <v>363728.82</v>
      </c>
      <c r="E19" s="3"/>
      <c r="F19" s="3"/>
    </row>
    <row r="20" spans="1:6">
      <c r="A20" s="5" t="s">
        <v>20</v>
      </c>
      <c r="B20" s="3" t="s">
        <v>21</v>
      </c>
      <c r="C20" s="10"/>
      <c r="D20" s="29">
        <v>2317.3000000000002</v>
      </c>
      <c r="E20" s="3"/>
      <c r="F20" s="3"/>
    </row>
    <row r="21" spans="1:6">
      <c r="A21" s="5" t="s">
        <v>22</v>
      </c>
      <c r="B21" s="3" t="s">
        <v>88</v>
      </c>
      <c r="C21" s="10"/>
      <c r="D21" s="4"/>
      <c r="E21" s="3"/>
      <c r="F21" s="3"/>
    </row>
    <row r="22" spans="1:6">
      <c r="A22" s="5"/>
      <c r="B22" s="3" t="s">
        <v>24</v>
      </c>
      <c r="C22" s="10"/>
      <c r="D22" s="29">
        <v>456311.53</v>
      </c>
      <c r="E22" s="3"/>
      <c r="F22" s="3"/>
    </row>
    <row r="23" spans="1:6">
      <c r="A23" s="5" t="s">
        <v>25</v>
      </c>
      <c r="B23" s="3" t="s">
        <v>26</v>
      </c>
      <c r="C23" s="10"/>
      <c r="D23" s="29"/>
      <c r="E23" s="3"/>
      <c r="F23" s="3"/>
    </row>
    <row r="24" spans="1:6">
      <c r="A24" s="5" t="s">
        <v>27</v>
      </c>
      <c r="B24" s="3" t="s">
        <v>28</v>
      </c>
      <c r="C24" s="10"/>
      <c r="D24" s="29">
        <v>933251.42</v>
      </c>
      <c r="E24" s="3"/>
      <c r="F24" s="3"/>
    </row>
    <row r="25" spans="1:6">
      <c r="A25" s="5" t="s">
        <v>29</v>
      </c>
      <c r="B25" s="3" t="s">
        <v>30</v>
      </c>
      <c r="C25" s="10"/>
      <c r="D25" s="29">
        <v>231991.11</v>
      </c>
      <c r="E25" s="3"/>
      <c r="F25" s="3"/>
    </row>
    <row r="26" spans="1:6">
      <c r="A26" s="5" t="s">
        <v>31</v>
      </c>
      <c r="B26" s="3" t="s">
        <v>32</v>
      </c>
      <c r="C26" s="10"/>
      <c r="D26" s="29">
        <v>237121.85</v>
      </c>
      <c r="E26" s="3"/>
      <c r="F26" s="3"/>
    </row>
    <row r="27" spans="1:6">
      <c r="A27" s="5" t="s">
        <v>33</v>
      </c>
      <c r="B27" s="3" t="s">
        <v>34</v>
      </c>
      <c r="C27" s="10"/>
      <c r="D27" s="29">
        <v>90246.07</v>
      </c>
      <c r="E27" s="3"/>
      <c r="F27" s="3"/>
    </row>
    <row r="28" spans="1:6">
      <c r="A28" s="5" t="s">
        <v>35</v>
      </c>
      <c r="B28" s="3" t="s">
        <v>36</v>
      </c>
      <c r="C28" s="10"/>
      <c r="D28" s="29">
        <v>81749.55</v>
      </c>
      <c r="E28" s="3"/>
      <c r="F28" s="3"/>
    </row>
    <row r="29" spans="1:6">
      <c r="A29" s="5" t="s">
        <v>37</v>
      </c>
      <c r="B29" s="3" t="s">
        <v>38</v>
      </c>
      <c r="C29" s="10"/>
      <c r="D29" s="29">
        <v>114624.65</v>
      </c>
      <c r="E29" s="3"/>
      <c r="F29" s="3"/>
    </row>
    <row r="30" spans="1:6">
      <c r="A30" s="5" t="s">
        <v>39</v>
      </c>
      <c r="B30" s="3" t="s">
        <v>112</v>
      </c>
      <c r="C30" s="10"/>
      <c r="D30" s="29">
        <v>41017.019999999997</v>
      </c>
      <c r="E30" s="3"/>
      <c r="F30" s="3"/>
    </row>
    <row r="31" spans="1:6">
      <c r="A31" s="5" t="s">
        <v>41</v>
      </c>
      <c r="B31" s="3" t="s">
        <v>42</v>
      </c>
      <c r="C31" s="6"/>
      <c r="D31" s="30">
        <v>230426.97</v>
      </c>
      <c r="E31" s="3"/>
      <c r="F31" s="3"/>
    </row>
    <row r="32" spans="1:6">
      <c r="A32" s="5" t="s">
        <v>43</v>
      </c>
      <c r="B32" s="3" t="s">
        <v>159</v>
      </c>
      <c r="C32" s="10"/>
      <c r="D32" s="29">
        <v>152026.25</v>
      </c>
      <c r="E32" s="3"/>
      <c r="F32" s="3"/>
    </row>
    <row r="33" spans="1:6">
      <c r="A33" s="5" t="s">
        <v>45</v>
      </c>
      <c r="B33" s="3" t="s">
        <v>54</v>
      </c>
      <c r="C33" s="10"/>
      <c r="D33" s="29"/>
      <c r="E33" s="3"/>
      <c r="F33" s="3"/>
    </row>
    <row r="34" spans="1:6">
      <c r="A34" s="5" t="s">
        <v>47</v>
      </c>
      <c r="B34" s="3" t="s">
        <v>56</v>
      </c>
      <c r="C34" s="10"/>
      <c r="D34" s="29">
        <v>18726.669999999998</v>
      </c>
      <c r="E34" s="3"/>
      <c r="F34" s="3"/>
    </row>
    <row r="35" spans="1:6">
      <c r="A35" s="5" t="s">
        <v>49</v>
      </c>
      <c r="B35" s="3" t="s">
        <v>96</v>
      </c>
      <c r="C35" s="10"/>
      <c r="D35" s="29">
        <v>101974.63</v>
      </c>
      <c r="E35" s="3"/>
      <c r="F35" s="3"/>
    </row>
    <row r="36" spans="1:6">
      <c r="A36" s="5" t="s">
        <v>51</v>
      </c>
      <c r="B36" s="3" t="s">
        <v>113</v>
      </c>
      <c r="C36" s="10"/>
      <c r="D36" s="29">
        <v>98185.79</v>
      </c>
      <c r="E36" s="3"/>
      <c r="F36" s="3"/>
    </row>
    <row r="37" spans="1:6">
      <c r="A37" s="105" t="s">
        <v>53</v>
      </c>
      <c r="B37" s="69" t="s">
        <v>304</v>
      </c>
      <c r="C37" s="10"/>
      <c r="D37" s="29">
        <v>734005.2</v>
      </c>
      <c r="E37" s="3"/>
      <c r="F37" s="3"/>
    </row>
    <row r="38" spans="1:6">
      <c r="A38" s="105" t="s">
        <v>55</v>
      </c>
      <c r="B38" s="106" t="s">
        <v>355</v>
      </c>
      <c r="C38" s="10"/>
      <c r="D38" s="29">
        <v>718940.13</v>
      </c>
      <c r="E38" s="3"/>
      <c r="F38" s="3"/>
    </row>
    <row r="39" spans="1:6">
      <c r="A39" s="5" t="s">
        <v>61</v>
      </c>
      <c r="B39" s="13" t="s">
        <v>62</v>
      </c>
      <c r="C39" s="10"/>
      <c r="D39" s="29"/>
      <c r="E39" s="3"/>
      <c r="F39" s="3"/>
    </row>
    <row r="40" spans="1:6">
      <c r="A40" s="5"/>
      <c r="B40" s="3"/>
      <c r="C40" s="10"/>
      <c r="D40" s="4"/>
      <c r="E40" s="3"/>
      <c r="F40" s="3"/>
    </row>
    <row r="41" spans="1:6">
      <c r="A41" s="5" t="s">
        <v>63</v>
      </c>
      <c r="B41" s="3" t="s">
        <v>64</v>
      </c>
      <c r="C41" s="10">
        <v>24089.62</v>
      </c>
      <c r="D41" s="29">
        <v>24089.62</v>
      </c>
      <c r="E41" s="3"/>
      <c r="F41" s="3"/>
    </row>
    <row r="42" spans="1:6">
      <c r="A42" s="5" t="s">
        <v>65</v>
      </c>
      <c r="B42" s="3" t="s">
        <v>66</v>
      </c>
      <c r="C42" s="10"/>
      <c r="D42" s="29"/>
      <c r="E42" s="3"/>
      <c r="F42" s="3"/>
    </row>
    <row r="43" spans="1:6">
      <c r="A43" s="5" t="s">
        <v>67</v>
      </c>
      <c r="B43" s="3" t="s">
        <v>68</v>
      </c>
      <c r="C43" s="10"/>
      <c r="D43" s="29"/>
      <c r="E43" s="3"/>
      <c r="F43" s="3"/>
    </row>
    <row r="44" spans="1:6">
      <c r="A44" s="5" t="s">
        <v>69</v>
      </c>
      <c r="B44" s="3" t="s">
        <v>44</v>
      </c>
      <c r="C44" s="10"/>
      <c r="D44" s="29">
        <v>2750</v>
      </c>
      <c r="E44" s="3"/>
      <c r="F44" s="3"/>
    </row>
    <row r="45" spans="1:6">
      <c r="A45" s="5" t="s">
        <v>123</v>
      </c>
      <c r="B45" s="3" t="s">
        <v>344</v>
      </c>
      <c r="C45" s="6"/>
      <c r="D45" s="8">
        <v>5981.28</v>
      </c>
      <c r="E45" s="3"/>
      <c r="F45" s="3"/>
    </row>
    <row r="46" spans="1:6">
      <c r="A46" s="5" t="s">
        <v>149</v>
      </c>
      <c r="B46" s="3" t="s">
        <v>151</v>
      </c>
      <c r="C46" s="10"/>
      <c r="D46" s="29">
        <v>25430.94</v>
      </c>
      <c r="E46" s="3"/>
      <c r="F46" s="3"/>
    </row>
    <row r="47" spans="1:6">
      <c r="A47" s="5" t="s">
        <v>150</v>
      </c>
      <c r="B47" s="3"/>
      <c r="C47" s="10"/>
      <c r="D47" s="8"/>
      <c r="E47" s="3"/>
      <c r="F47" s="3"/>
    </row>
    <row r="48" spans="1:6" ht="13.5" thickBot="1">
      <c r="A48" s="14"/>
      <c r="B48" s="15"/>
      <c r="C48" s="37">
        <f>SUM(C41:C47)</f>
        <v>24089.62</v>
      </c>
      <c r="D48" s="38">
        <f>SUM(D41:D47)</f>
        <v>58251.839999999997</v>
      </c>
      <c r="E48" s="3"/>
      <c r="F48" s="3"/>
    </row>
    <row r="49" spans="1:6" ht="13.5" thickBot="1">
      <c r="A49" s="259"/>
      <c r="D49" s="18"/>
      <c r="E49" s="3"/>
      <c r="F49" s="3"/>
    </row>
    <row r="50" spans="1:6">
      <c r="A50" s="19"/>
      <c r="B50" s="20" t="s">
        <v>71</v>
      </c>
      <c r="C50" s="21"/>
      <c r="D50" s="131"/>
      <c r="E50" s="3"/>
      <c r="F50" s="3"/>
    </row>
    <row r="51" spans="1:6">
      <c r="A51" s="5">
        <v>1</v>
      </c>
      <c r="B51" s="3" t="s">
        <v>72</v>
      </c>
      <c r="C51" s="10">
        <v>24713.4</v>
      </c>
      <c r="D51" s="29">
        <v>100416.24</v>
      </c>
      <c r="E51" s="3"/>
      <c r="F51" s="3"/>
    </row>
    <row r="52" spans="1:6">
      <c r="A52" s="5" t="s">
        <v>61</v>
      </c>
      <c r="B52" s="3" t="s">
        <v>73</v>
      </c>
      <c r="C52" s="10">
        <v>3354721.94</v>
      </c>
      <c r="D52" s="29">
        <v>3252658.38</v>
      </c>
      <c r="E52" s="3"/>
      <c r="F52" s="3"/>
    </row>
    <row r="53" spans="1:6">
      <c r="A53" s="5" t="s">
        <v>74</v>
      </c>
      <c r="B53" s="3" t="s">
        <v>75</v>
      </c>
      <c r="C53" s="10">
        <v>116389.83</v>
      </c>
      <c r="D53" s="29">
        <v>222059.65</v>
      </c>
      <c r="E53" s="3"/>
      <c r="F53" s="3"/>
    </row>
    <row r="54" spans="1:6">
      <c r="A54" s="5" t="s">
        <v>76</v>
      </c>
      <c r="B54" s="3" t="s">
        <v>77</v>
      </c>
      <c r="C54" s="10">
        <v>262101.69</v>
      </c>
      <c r="D54" s="29">
        <v>290984</v>
      </c>
      <c r="E54" s="3"/>
      <c r="F54" s="3"/>
    </row>
    <row r="55" spans="1:6">
      <c r="A55" s="5"/>
      <c r="B55" s="3"/>
      <c r="C55" s="8">
        <f>SUM(C51:C54)</f>
        <v>3757926.86</v>
      </c>
      <c r="D55" s="8">
        <f>SUM(D51:D54)</f>
        <v>3866118.27</v>
      </c>
      <c r="E55" s="3"/>
      <c r="F55" s="3"/>
    </row>
    <row r="56" spans="1:6">
      <c r="A56" s="23"/>
      <c r="B56" s="24"/>
      <c r="C56" s="25"/>
      <c r="D56" s="25"/>
      <c r="E56" s="3"/>
      <c r="F56" s="3"/>
    </row>
    <row r="57" spans="1:6" ht="13.5" thickBot="1">
      <c r="A57" s="14"/>
      <c r="B57" s="15"/>
      <c r="C57" s="27">
        <f>C15+C55</f>
        <v>7945073.3399999999</v>
      </c>
      <c r="D57" s="27">
        <f>D15+D48+D55</f>
        <v>8531015.0700000003</v>
      </c>
      <c r="E57" s="32">
        <f>C57-F57</f>
        <v>6681258.1099999994</v>
      </c>
      <c r="F57" s="132">
        <v>1263815.23</v>
      </c>
    </row>
    <row r="58" spans="1:6">
      <c r="E58" s="33"/>
      <c r="F58" s="33"/>
    </row>
    <row r="60" spans="1:6">
      <c r="B60" t="s">
        <v>78</v>
      </c>
    </row>
    <row r="62" spans="1:6">
      <c r="B62" s="110" t="s">
        <v>375</v>
      </c>
    </row>
    <row r="63" spans="1:6">
      <c r="B63" s="110" t="s">
        <v>347</v>
      </c>
    </row>
  </sheetData>
  <mergeCells count="10">
    <mergeCell ref="F12:F13"/>
    <mergeCell ref="A12:A13"/>
    <mergeCell ref="B12:B13"/>
    <mergeCell ref="D12:D13"/>
    <mergeCell ref="E12:E13"/>
    <mergeCell ref="A1:F1"/>
    <mergeCell ref="A2:F2"/>
    <mergeCell ref="A3:F3"/>
    <mergeCell ref="A4:F4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4"/>
  <sheetViews>
    <sheetView workbookViewId="0"/>
  </sheetViews>
  <sheetFormatPr defaultRowHeight="12.75"/>
  <cols>
    <col min="1" max="1" width="9.140625" style="133"/>
    <col min="2" max="2" width="34.7109375" style="133" customWidth="1"/>
    <col min="3" max="3" width="10.28515625" style="133" customWidth="1"/>
    <col min="4" max="4" width="9.42578125" style="133" customWidth="1"/>
    <col min="5" max="5" width="10.140625" style="133" customWidth="1"/>
    <col min="6" max="6" width="14" style="133" customWidth="1"/>
  </cols>
  <sheetData>
    <row r="2" spans="1:9">
      <c r="A2" s="276" t="s">
        <v>127</v>
      </c>
      <c r="B2" s="276"/>
      <c r="C2" s="276"/>
      <c r="D2" s="276"/>
      <c r="E2" s="276"/>
      <c r="F2" s="276"/>
      <c r="G2" s="276"/>
    </row>
    <row r="3" spans="1:9">
      <c r="A3" s="268" t="s">
        <v>107</v>
      </c>
      <c r="B3" s="268"/>
      <c r="C3" s="268"/>
      <c r="D3" s="268"/>
      <c r="E3" s="268"/>
      <c r="F3" s="268"/>
      <c r="G3" s="253"/>
    </row>
    <row r="4" spans="1:9">
      <c r="A4" s="268" t="s">
        <v>2</v>
      </c>
      <c r="B4" s="268"/>
      <c r="C4" s="268"/>
      <c r="D4" s="268"/>
      <c r="E4" s="268"/>
      <c r="F4" s="268"/>
      <c r="G4" s="1"/>
    </row>
    <row r="5" spans="1:9" ht="63.75">
      <c r="A5" s="252" t="s">
        <v>128</v>
      </c>
      <c r="B5" s="251"/>
      <c r="C5" s="251"/>
      <c r="D5" s="251"/>
      <c r="E5" s="251"/>
      <c r="F5" s="251"/>
    </row>
    <row r="6" spans="1:9">
      <c r="A6" s="251"/>
      <c r="B6" s="246" t="s">
        <v>4</v>
      </c>
      <c r="C6" s="251"/>
      <c r="D6" s="251"/>
      <c r="E6" s="251"/>
      <c r="F6" s="246"/>
    </row>
    <row r="7" spans="1:9">
      <c r="A7" s="251"/>
      <c r="B7" s="251"/>
      <c r="C7" s="246"/>
      <c r="D7" s="246"/>
      <c r="E7" s="246"/>
      <c r="F7" s="246"/>
    </row>
    <row r="8" spans="1:9">
      <c r="A8" s="268" t="s">
        <v>129</v>
      </c>
      <c r="B8" s="272"/>
      <c r="C8" s="272"/>
      <c r="D8" s="272"/>
      <c r="E8" s="272"/>
      <c r="F8" s="272"/>
    </row>
    <row r="9" spans="1:9">
      <c r="A9" s="251"/>
      <c r="B9" s="251"/>
      <c r="C9" s="246"/>
      <c r="D9" s="246"/>
      <c r="E9" s="246"/>
      <c r="F9" s="246"/>
    </row>
    <row r="10" spans="1:9">
      <c r="A10" s="251"/>
      <c r="B10" s="177" t="s">
        <v>130</v>
      </c>
      <c r="C10" s="246"/>
      <c r="D10" s="246"/>
      <c r="E10" s="246"/>
      <c r="F10" s="246"/>
    </row>
    <row r="11" spans="1:9" ht="13.5" thickBot="1">
      <c r="A11" s="251"/>
      <c r="B11" s="252" t="s">
        <v>131</v>
      </c>
      <c r="C11" s="252" t="s">
        <v>132</v>
      </c>
      <c r="D11" s="252"/>
      <c r="E11" s="252"/>
      <c r="F11" s="251"/>
    </row>
    <row r="12" spans="1:9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I12" s="250"/>
    </row>
    <row r="13" spans="1:9">
      <c r="A13" s="263"/>
      <c r="B13" s="265"/>
      <c r="C13" s="261" t="s">
        <v>87</v>
      </c>
      <c r="D13" s="265"/>
      <c r="E13" s="249"/>
      <c r="F13" s="265"/>
    </row>
    <row r="14" spans="1:9">
      <c r="A14" s="134"/>
      <c r="B14" s="135"/>
      <c r="C14" s="91"/>
      <c r="D14" s="91"/>
      <c r="E14" s="91"/>
      <c r="F14" s="135"/>
    </row>
    <row r="15" spans="1:9" ht="25.5">
      <c r="A15" s="136">
        <v>1</v>
      </c>
      <c r="B15" s="135" t="s">
        <v>14</v>
      </c>
      <c r="C15" s="137">
        <v>2582835</v>
      </c>
      <c r="D15" s="138">
        <f>SUM(D19:D38)</f>
        <v>4560095.8499999996</v>
      </c>
      <c r="E15" s="138"/>
      <c r="F15" s="139"/>
    </row>
    <row r="16" spans="1:9">
      <c r="A16" s="136"/>
      <c r="B16" s="135" t="s">
        <v>15</v>
      </c>
      <c r="C16" s="137">
        <v>479890.56</v>
      </c>
      <c r="D16" s="138"/>
      <c r="E16" s="138"/>
      <c r="F16" s="139"/>
    </row>
    <row r="17" spans="1:6">
      <c r="A17" s="136"/>
      <c r="B17" s="140" t="s">
        <v>16</v>
      </c>
      <c r="C17" s="138">
        <v>1350</v>
      </c>
      <c r="D17" s="138"/>
      <c r="E17" s="138"/>
      <c r="F17" s="139"/>
    </row>
    <row r="18" spans="1:6">
      <c r="A18" s="134"/>
      <c r="B18" s="141" t="s">
        <v>17</v>
      </c>
      <c r="C18" s="91"/>
      <c r="D18" s="91"/>
      <c r="E18" s="91"/>
      <c r="F18" s="135"/>
    </row>
    <row r="19" spans="1:6">
      <c r="A19" s="136" t="s">
        <v>18</v>
      </c>
      <c r="B19" s="135" t="s">
        <v>19</v>
      </c>
      <c r="C19" s="142"/>
      <c r="D19" s="173">
        <v>335508.46999999997</v>
      </c>
      <c r="E19" s="173"/>
      <c r="F19" s="143"/>
    </row>
    <row r="20" spans="1:6">
      <c r="A20" s="136" t="s">
        <v>20</v>
      </c>
      <c r="B20" s="135" t="s">
        <v>21</v>
      </c>
      <c r="C20" s="142"/>
      <c r="D20" s="173"/>
      <c r="E20" s="173"/>
      <c r="F20" s="143"/>
    </row>
    <row r="21" spans="1:6" ht="25.5">
      <c r="A21" s="136" t="s">
        <v>22</v>
      </c>
      <c r="B21" s="140" t="s">
        <v>23</v>
      </c>
      <c r="C21" s="142"/>
      <c r="D21" s="173"/>
      <c r="E21" s="173"/>
      <c r="F21" s="135"/>
    </row>
    <row r="22" spans="1:6" ht="25.5">
      <c r="A22" s="136"/>
      <c r="B22" s="135" t="s">
        <v>24</v>
      </c>
      <c r="C22" s="142"/>
      <c r="D22" s="173">
        <v>1319788.3799999999</v>
      </c>
      <c r="E22" s="173"/>
      <c r="F22" s="143"/>
    </row>
    <row r="23" spans="1:6" ht="25.5">
      <c r="A23" s="136" t="s">
        <v>25</v>
      </c>
      <c r="B23" s="135" t="s">
        <v>26</v>
      </c>
      <c r="C23" s="142"/>
      <c r="D23" s="173"/>
      <c r="E23" s="173"/>
      <c r="F23" s="143"/>
    </row>
    <row r="24" spans="1:6">
      <c r="A24" s="136" t="s">
        <v>27</v>
      </c>
      <c r="B24" s="135" t="s">
        <v>28</v>
      </c>
      <c r="C24" s="142"/>
      <c r="D24" s="173">
        <v>839263</v>
      </c>
      <c r="E24" s="173"/>
      <c r="F24" s="143"/>
    </row>
    <row r="25" spans="1:6" ht="25.5">
      <c r="A25" s="136" t="s">
        <v>29</v>
      </c>
      <c r="B25" s="135" t="s">
        <v>30</v>
      </c>
      <c r="C25" s="142"/>
      <c r="D25" s="173">
        <v>365740.06</v>
      </c>
      <c r="E25" s="173"/>
      <c r="F25" s="143"/>
    </row>
    <row r="26" spans="1:6" ht="25.5">
      <c r="A26" s="136" t="s">
        <v>31</v>
      </c>
      <c r="B26" s="135" t="s">
        <v>32</v>
      </c>
      <c r="C26" s="142"/>
      <c r="D26" s="173">
        <v>369903.78</v>
      </c>
      <c r="E26" s="173"/>
      <c r="F26" s="143"/>
    </row>
    <row r="27" spans="1:6">
      <c r="A27" s="136" t="s">
        <v>33</v>
      </c>
      <c r="B27" s="135" t="s">
        <v>34</v>
      </c>
      <c r="C27" s="142"/>
      <c r="D27" s="173">
        <v>51288.14</v>
      </c>
      <c r="E27" s="173"/>
      <c r="F27" s="143"/>
    </row>
    <row r="28" spans="1:6" ht="25.5">
      <c r="A28" s="136" t="s">
        <v>35</v>
      </c>
      <c r="B28" s="135" t="s">
        <v>36</v>
      </c>
      <c r="C28" s="142"/>
      <c r="D28" s="173">
        <v>30254.240000000002</v>
      </c>
      <c r="E28" s="173"/>
      <c r="F28" s="143"/>
    </row>
    <row r="29" spans="1:6" ht="25.5">
      <c r="A29" s="136" t="s">
        <v>37</v>
      </c>
      <c r="B29" s="135" t="s">
        <v>38</v>
      </c>
      <c r="C29" s="142"/>
      <c r="D29" s="173">
        <v>74308.479999999996</v>
      </c>
      <c r="E29" s="173"/>
      <c r="F29" s="143"/>
    </row>
    <row r="30" spans="1:6" ht="25.5">
      <c r="A30" s="136" t="s">
        <v>39</v>
      </c>
      <c r="B30" s="135" t="s">
        <v>112</v>
      </c>
      <c r="C30" s="142"/>
      <c r="D30" s="173"/>
      <c r="E30" s="173"/>
      <c r="F30" s="143"/>
    </row>
    <row r="31" spans="1:6">
      <c r="A31" s="136" t="s">
        <v>41</v>
      </c>
      <c r="B31" s="135" t="s">
        <v>42</v>
      </c>
      <c r="C31" s="137"/>
      <c r="D31" s="174">
        <v>167796.62</v>
      </c>
      <c r="E31" s="174"/>
      <c r="F31" s="144"/>
    </row>
    <row r="32" spans="1:6">
      <c r="A32" s="136" t="s">
        <v>43</v>
      </c>
      <c r="B32" s="90" t="s">
        <v>52</v>
      </c>
      <c r="C32" s="142"/>
      <c r="D32" s="173">
        <v>33331.980000000003</v>
      </c>
      <c r="E32" s="173"/>
      <c r="F32" s="143"/>
    </row>
    <row r="33" spans="1:6" ht="25.5">
      <c r="A33" s="136" t="s">
        <v>45</v>
      </c>
      <c r="B33" s="135" t="s">
        <v>54</v>
      </c>
      <c r="C33" s="142"/>
      <c r="D33" s="173"/>
      <c r="E33" s="173"/>
      <c r="F33" s="143"/>
    </row>
    <row r="34" spans="1:6">
      <c r="A34" s="136" t="s">
        <v>47</v>
      </c>
      <c r="B34" s="135" t="s">
        <v>56</v>
      </c>
      <c r="C34" s="142"/>
      <c r="D34" s="173">
        <v>12165</v>
      </c>
      <c r="E34" s="173"/>
      <c r="F34" s="143"/>
    </row>
    <row r="35" spans="1:6">
      <c r="A35" s="136" t="s">
        <v>49</v>
      </c>
      <c r="B35" s="135" t="s">
        <v>96</v>
      </c>
      <c r="C35" s="142"/>
      <c r="D35" s="173">
        <v>66251</v>
      </c>
      <c r="E35" s="173"/>
      <c r="F35" s="143"/>
    </row>
    <row r="36" spans="1:6">
      <c r="A36" s="136" t="s">
        <v>51</v>
      </c>
      <c r="B36" s="135" t="s">
        <v>113</v>
      </c>
      <c r="C36" s="142"/>
      <c r="D36" s="173">
        <v>63790</v>
      </c>
      <c r="E36" s="173"/>
      <c r="F36" s="143"/>
    </row>
    <row r="37" spans="1:6" ht="25.5">
      <c r="A37" s="136">
        <v>1.18</v>
      </c>
      <c r="B37" s="135" t="s">
        <v>114</v>
      </c>
      <c r="C37" s="142"/>
      <c r="D37" s="173">
        <v>334434.40000000002</v>
      </c>
      <c r="E37" s="173"/>
      <c r="F37" s="143"/>
    </row>
    <row r="38" spans="1:6">
      <c r="A38" s="136">
        <v>1.19</v>
      </c>
      <c r="B38" s="90" t="s">
        <v>60</v>
      </c>
      <c r="C38" s="142"/>
      <c r="D38" s="173">
        <v>496272.3</v>
      </c>
      <c r="E38" s="173"/>
      <c r="F38" s="143"/>
    </row>
    <row r="39" spans="1:6">
      <c r="A39" s="136" t="s">
        <v>61</v>
      </c>
      <c r="B39" s="145" t="s">
        <v>62</v>
      </c>
      <c r="C39" s="142"/>
      <c r="D39" s="173"/>
      <c r="E39" s="173"/>
      <c r="F39" s="143"/>
    </row>
    <row r="40" spans="1:6">
      <c r="A40" s="136"/>
      <c r="B40" s="135"/>
      <c r="C40" s="142"/>
      <c r="D40" s="173"/>
      <c r="E40" s="173"/>
      <c r="F40" s="135"/>
    </row>
    <row r="41" spans="1:6">
      <c r="A41" s="136" t="s">
        <v>63</v>
      </c>
      <c r="B41" s="135" t="s">
        <v>64</v>
      </c>
      <c r="C41" s="142"/>
      <c r="D41" s="173"/>
      <c r="E41" s="173"/>
      <c r="F41" s="143"/>
    </row>
    <row r="42" spans="1:6">
      <c r="A42" s="136" t="s">
        <v>65</v>
      </c>
      <c r="B42" s="135" t="s">
        <v>66</v>
      </c>
      <c r="C42" s="142">
        <v>280508.46999999997</v>
      </c>
      <c r="D42" s="173">
        <v>811048.19</v>
      </c>
      <c r="E42" s="173"/>
      <c r="F42" s="143"/>
    </row>
    <row r="43" spans="1:6">
      <c r="A43" s="136" t="s">
        <v>67</v>
      </c>
      <c r="B43" s="135" t="s">
        <v>68</v>
      </c>
      <c r="C43" s="142"/>
      <c r="D43" s="173"/>
      <c r="E43" s="173"/>
      <c r="F43" s="143"/>
    </row>
    <row r="44" spans="1:6">
      <c r="A44" s="136"/>
      <c r="B44" s="135"/>
      <c r="C44" s="142"/>
      <c r="D44" s="173"/>
      <c r="E44" s="173"/>
      <c r="F44" s="143"/>
    </row>
    <row r="45" spans="1:6">
      <c r="A45" s="136"/>
      <c r="B45" s="135"/>
      <c r="C45" s="137">
        <f>SUM(C41:C43)</f>
        <v>280508.46999999997</v>
      </c>
      <c r="D45" s="137">
        <f>SUM(D41:D43)</f>
        <v>811048.19</v>
      </c>
      <c r="E45" s="138"/>
      <c r="F45" s="139">
        <f>SUM(F41:F44)</f>
        <v>0</v>
      </c>
    </row>
    <row r="46" spans="1:6">
      <c r="A46" s="136"/>
      <c r="B46" s="135"/>
      <c r="C46" s="142"/>
      <c r="D46" s="173"/>
      <c r="E46" s="173"/>
      <c r="F46" s="143"/>
    </row>
    <row r="47" spans="1:6">
      <c r="A47" s="136"/>
      <c r="B47" s="135"/>
      <c r="C47" s="142"/>
      <c r="D47" s="173"/>
      <c r="E47" s="173"/>
      <c r="F47" s="139"/>
    </row>
    <row r="48" spans="1:6" ht="13.5" thickBot="1">
      <c r="A48" s="146"/>
      <c r="B48" s="147"/>
      <c r="C48" s="148"/>
      <c r="D48" s="176"/>
      <c r="E48" s="176"/>
      <c r="F48" s="149"/>
    </row>
    <row r="49" spans="1:6" ht="13.5" thickBot="1">
      <c r="A49" s="247"/>
      <c r="B49" s="251"/>
      <c r="C49" s="251"/>
      <c r="D49" s="251"/>
      <c r="E49" s="251"/>
      <c r="F49" s="168"/>
    </row>
    <row r="50" spans="1:6">
      <c r="A50" s="151"/>
      <c r="B50" s="152" t="s">
        <v>71</v>
      </c>
      <c r="C50" s="153"/>
      <c r="D50" s="153"/>
      <c r="E50" s="153"/>
      <c r="F50" s="169"/>
    </row>
    <row r="51" spans="1:6">
      <c r="A51" s="136">
        <v>1</v>
      </c>
      <c r="B51" s="135" t="s">
        <v>72</v>
      </c>
      <c r="C51" s="142"/>
      <c r="D51" s="142"/>
      <c r="E51" s="142"/>
      <c r="F51" s="142"/>
    </row>
    <row r="52" spans="1:6">
      <c r="A52" s="136" t="s">
        <v>61</v>
      </c>
      <c r="B52" s="135" t="s">
        <v>73</v>
      </c>
      <c r="C52" s="142">
        <v>1552263</v>
      </c>
      <c r="D52" s="142">
        <v>1552263</v>
      </c>
      <c r="E52" s="142"/>
      <c r="F52" s="142"/>
    </row>
    <row r="53" spans="1:6">
      <c r="A53" s="136" t="s">
        <v>74</v>
      </c>
      <c r="B53" s="135" t="s">
        <v>75</v>
      </c>
      <c r="C53" s="142">
        <v>105084.75</v>
      </c>
      <c r="D53" s="142">
        <v>125977.60000000001</v>
      </c>
      <c r="E53" s="142"/>
      <c r="F53" s="142"/>
    </row>
    <row r="54" spans="1:6">
      <c r="A54" s="136" t="s">
        <v>76</v>
      </c>
      <c r="B54" s="135" t="s">
        <v>77</v>
      </c>
      <c r="C54" s="142">
        <v>165088</v>
      </c>
      <c r="D54" s="142">
        <v>165087.51999999999</v>
      </c>
      <c r="E54" s="142"/>
      <c r="F54" s="142"/>
    </row>
    <row r="55" spans="1:6">
      <c r="A55" s="136"/>
      <c r="B55" s="135"/>
      <c r="C55" s="138">
        <f>SUM(C51:C54)</f>
        <v>1822435.75</v>
      </c>
      <c r="D55" s="138">
        <f>SUM(D51:D54)</f>
        <v>1843328.12</v>
      </c>
      <c r="E55" s="138"/>
      <c r="F55" s="137">
        <f>SUM(F51:F54)</f>
        <v>0</v>
      </c>
    </row>
    <row r="56" spans="1:6">
      <c r="A56" s="155"/>
      <c r="B56" s="156"/>
      <c r="C56" s="157"/>
      <c r="D56" s="157"/>
      <c r="E56" s="157"/>
      <c r="F56" s="171"/>
    </row>
    <row r="57" spans="1:6" ht="13.5" thickBot="1">
      <c r="A57" s="146"/>
      <c r="B57" s="147"/>
      <c r="C57" s="159">
        <f>C15+C16+C45+C55</f>
        <v>5165669.78</v>
      </c>
      <c r="D57" s="159">
        <f>D15+D45+D55</f>
        <v>7214472.1599999992</v>
      </c>
      <c r="E57" s="159">
        <v>3683211</v>
      </c>
      <c r="F57" s="172">
        <v>1482459</v>
      </c>
    </row>
    <row r="60" spans="1:6">
      <c r="A60" s="251"/>
      <c r="B60" s="161" t="s">
        <v>78</v>
      </c>
      <c r="C60" s="251"/>
      <c r="D60" s="251"/>
      <c r="E60" s="251"/>
      <c r="F60" s="251"/>
    </row>
    <row r="62" spans="1:6">
      <c r="A62" s="251"/>
      <c r="B62" s="161" t="s">
        <v>134</v>
      </c>
      <c r="C62" s="251"/>
      <c r="D62" s="251"/>
      <c r="E62" s="251"/>
      <c r="F62" s="251"/>
    </row>
    <row r="64" spans="1:6">
      <c r="A64" s="251"/>
      <c r="B64" s="161" t="s">
        <v>135</v>
      </c>
      <c r="C64" s="251"/>
      <c r="D64" s="251"/>
      <c r="E64" s="251"/>
      <c r="F64" s="251"/>
    </row>
  </sheetData>
  <mergeCells count="8">
    <mergeCell ref="A2:G2"/>
    <mergeCell ref="A3:F3"/>
    <mergeCell ref="A4:F4"/>
    <mergeCell ref="D12:D13"/>
    <mergeCell ref="A8:F8"/>
    <mergeCell ref="A12:A13"/>
    <mergeCell ref="B12:B13"/>
    <mergeCell ref="F12:F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2"/>
  <sheetViews>
    <sheetView workbookViewId="0">
      <selection sqref="A1:E1"/>
    </sheetView>
  </sheetViews>
  <sheetFormatPr defaultRowHeight="12.75"/>
  <cols>
    <col min="1" max="1" width="6.5703125" customWidth="1"/>
    <col min="2" max="2" width="30.85546875" style="133" customWidth="1"/>
    <col min="3" max="3" width="15.7109375" style="133" bestFit="1" customWidth="1"/>
    <col min="4" max="4" width="14.28515625" style="133" customWidth="1"/>
    <col min="5" max="5" width="14.42578125" style="133" customWidth="1"/>
    <col min="6" max="6" width="14.5703125" style="133" customWidth="1"/>
  </cols>
  <sheetData>
    <row r="1" spans="1:8">
      <c r="A1" s="276" t="s">
        <v>0</v>
      </c>
      <c r="B1" s="277"/>
      <c r="C1" s="277"/>
      <c r="D1" s="277"/>
      <c r="E1" s="277"/>
      <c r="F1" s="246"/>
    </row>
    <row r="2" spans="1:8">
      <c r="A2" s="276" t="s">
        <v>1</v>
      </c>
      <c r="B2" s="277"/>
      <c r="C2" s="277"/>
      <c r="D2" s="277"/>
      <c r="E2" s="277"/>
      <c r="F2" s="246"/>
    </row>
    <row r="3" spans="1:8">
      <c r="A3" s="276" t="s">
        <v>2</v>
      </c>
      <c r="B3" s="277"/>
      <c r="C3" s="277"/>
      <c r="D3" s="277"/>
      <c r="E3" s="277"/>
      <c r="F3" s="246"/>
    </row>
    <row r="4" spans="1:8">
      <c r="A4" s="288" t="s">
        <v>136</v>
      </c>
      <c r="B4" s="277"/>
      <c r="C4" s="277"/>
      <c r="D4" s="277"/>
      <c r="E4" s="277"/>
      <c r="F4" s="251"/>
    </row>
    <row r="5" spans="1:8">
      <c r="A5" s="254"/>
      <c r="B5" s="268" t="s">
        <v>4</v>
      </c>
      <c r="C5" s="268"/>
      <c r="D5" s="268"/>
      <c r="E5" s="246"/>
      <c r="F5" s="246"/>
    </row>
    <row r="6" spans="1:8">
      <c r="A6" s="276" t="s">
        <v>137</v>
      </c>
      <c r="B6" s="277"/>
      <c r="C6" s="277"/>
      <c r="D6" s="277"/>
      <c r="E6" s="277"/>
      <c r="F6" s="251"/>
    </row>
    <row r="7" spans="1:8">
      <c r="B7" s="246"/>
      <c r="C7" s="246"/>
      <c r="D7" s="246"/>
      <c r="E7" s="246"/>
      <c r="F7" s="251"/>
    </row>
    <row r="8" spans="1:8">
      <c r="B8" s="287" t="s">
        <v>138</v>
      </c>
      <c r="C8" s="287"/>
      <c r="D8" s="246"/>
      <c r="E8" s="246"/>
      <c r="F8" s="251"/>
    </row>
    <row r="9" spans="1:8" ht="25.5">
      <c r="B9" s="252" t="s">
        <v>139</v>
      </c>
      <c r="C9" s="252"/>
      <c r="D9" s="252"/>
      <c r="E9" s="252"/>
      <c r="F9" s="251"/>
    </row>
    <row r="10" spans="1:8">
      <c r="B10" s="246"/>
      <c r="C10" s="246"/>
      <c r="D10" s="246"/>
      <c r="E10" s="246"/>
      <c r="F10" s="251"/>
      <c r="H10" s="34"/>
    </row>
    <row r="11" spans="1:8" ht="13.5" thickBot="1">
      <c r="B11" s="252"/>
      <c r="C11" s="252"/>
      <c r="D11" s="252"/>
      <c r="E11" s="252"/>
      <c r="F11" s="251"/>
      <c r="H11" s="34"/>
    </row>
    <row r="12" spans="1:8" ht="25.5" customHeight="1">
      <c r="A12" s="278" t="s">
        <v>119</v>
      </c>
      <c r="B12" s="283" t="s">
        <v>120</v>
      </c>
      <c r="C12" s="278" t="s">
        <v>121</v>
      </c>
      <c r="D12" s="280" t="s">
        <v>11</v>
      </c>
      <c r="E12" s="258" t="s">
        <v>140</v>
      </c>
      <c r="F12" s="285" t="s">
        <v>133</v>
      </c>
      <c r="H12" s="266"/>
    </row>
    <row r="13" spans="1:8" ht="13.5" thickBot="1">
      <c r="A13" s="279"/>
      <c r="B13" s="284"/>
      <c r="C13" s="279"/>
      <c r="D13" s="281"/>
      <c r="E13" s="258" t="s">
        <v>87</v>
      </c>
      <c r="F13" s="286"/>
      <c r="H13" s="266"/>
    </row>
    <row r="14" spans="1:8">
      <c r="A14" s="86"/>
      <c r="B14" s="178"/>
      <c r="C14" s="179"/>
      <c r="D14" s="180"/>
      <c r="E14" s="181"/>
      <c r="F14" s="182"/>
    </row>
    <row r="15" spans="1:8" ht="25.5">
      <c r="A15" s="73">
        <v>1</v>
      </c>
      <c r="B15" s="90" t="s">
        <v>14</v>
      </c>
      <c r="C15" s="183">
        <v>4933863.6900000004</v>
      </c>
      <c r="D15" s="184">
        <f>SUM(D19:D37)</f>
        <v>5317864.9399999995</v>
      </c>
      <c r="E15" s="185"/>
      <c r="F15" s="186">
        <v>1613823.43</v>
      </c>
    </row>
    <row r="16" spans="1:8">
      <c r="A16" s="73"/>
      <c r="B16" s="90" t="s">
        <v>15</v>
      </c>
      <c r="C16" s="183">
        <v>1188753.32</v>
      </c>
      <c r="D16" s="184"/>
      <c r="E16" s="185"/>
      <c r="F16" s="186"/>
    </row>
    <row r="17" spans="1:6">
      <c r="A17" s="73"/>
      <c r="B17" s="140" t="s">
        <v>16</v>
      </c>
      <c r="C17" s="183">
        <v>27688.48</v>
      </c>
      <c r="D17" s="184"/>
      <c r="E17" s="185"/>
      <c r="F17" s="186"/>
    </row>
    <row r="18" spans="1:6" ht="25.5">
      <c r="A18" s="49"/>
      <c r="B18" s="187" t="s">
        <v>17</v>
      </c>
      <c r="C18" s="188"/>
      <c r="D18" s="189"/>
      <c r="E18" s="181"/>
      <c r="F18" s="190"/>
    </row>
    <row r="19" spans="1:6">
      <c r="A19" s="73" t="s">
        <v>18</v>
      </c>
      <c r="B19" s="135" t="s">
        <v>19</v>
      </c>
      <c r="C19" s="188"/>
      <c r="D19" s="189">
        <f>40677.96+589491.5</f>
        <v>630169.46</v>
      </c>
      <c r="E19" s="181"/>
      <c r="F19" s="190"/>
    </row>
    <row r="20" spans="1:6">
      <c r="A20" s="73" t="s">
        <v>20</v>
      </c>
      <c r="B20" s="90" t="s">
        <v>21</v>
      </c>
      <c r="C20" s="188"/>
      <c r="D20" s="189"/>
      <c r="E20" s="181"/>
      <c r="F20" s="190"/>
    </row>
    <row r="21" spans="1:6" ht="42" customHeight="1">
      <c r="A21" s="87" t="s">
        <v>22</v>
      </c>
      <c r="B21" s="88" t="s">
        <v>122</v>
      </c>
      <c r="C21" s="191"/>
      <c r="D21" s="192">
        <f>9024.84+47040+20200.82+564502.1</f>
        <v>640767.76</v>
      </c>
      <c r="E21" s="130"/>
      <c r="F21" s="193"/>
    </row>
    <row r="22" spans="1:6" ht="25.5">
      <c r="A22" s="73" t="s">
        <v>25</v>
      </c>
      <c r="B22" s="135" t="s">
        <v>26</v>
      </c>
      <c r="C22" s="188"/>
      <c r="D22" s="189"/>
      <c r="E22" s="181"/>
      <c r="F22" s="190"/>
    </row>
    <row r="23" spans="1:6">
      <c r="A23" s="73" t="s">
        <v>27</v>
      </c>
      <c r="B23" s="135" t="s">
        <v>28</v>
      </c>
      <c r="C23" s="188"/>
      <c r="D23" s="189">
        <v>1009675.45</v>
      </c>
      <c r="E23" s="181"/>
      <c r="F23" s="190"/>
    </row>
    <row r="24" spans="1:6" ht="25.5">
      <c r="A24" s="73" t="s">
        <v>29</v>
      </c>
      <c r="B24" s="90" t="s">
        <v>30</v>
      </c>
      <c r="C24" s="188"/>
      <c r="D24" s="189">
        <v>364911.84</v>
      </c>
      <c r="E24" s="181"/>
      <c r="F24" s="190"/>
    </row>
    <row r="25" spans="1:6" ht="25.5">
      <c r="A25" s="73" t="s">
        <v>31</v>
      </c>
      <c r="B25" s="90" t="s">
        <v>32</v>
      </c>
      <c r="C25" s="188"/>
      <c r="D25" s="189">
        <v>369777.6</v>
      </c>
      <c r="E25" s="181"/>
      <c r="F25" s="190"/>
    </row>
    <row r="26" spans="1:6" ht="25.5">
      <c r="A26" s="73" t="s">
        <v>33</v>
      </c>
      <c r="B26" s="90" t="s">
        <v>34</v>
      </c>
      <c r="C26" s="188"/>
      <c r="D26" s="189">
        <f>163427.77</f>
        <v>163427.76999999999</v>
      </c>
      <c r="E26" s="181"/>
      <c r="F26" s="190"/>
    </row>
    <row r="27" spans="1:6" ht="25.5">
      <c r="A27" s="73" t="s">
        <v>35</v>
      </c>
      <c r="B27" s="90" t="s">
        <v>36</v>
      </c>
      <c r="C27" s="188"/>
      <c r="D27" s="189">
        <v>97627.08</v>
      </c>
      <c r="E27" s="181"/>
      <c r="F27" s="190"/>
    </row>
    <row r="28" spans="1:6" ht="38.25">
      <c r="A28" s="73" t="s">
        <v>37</v>
      </c>
      <c r="B28" s="90" t="s">
        <v>38</v>
      </c>
      <c r="C28" s="188"/>
      <c r="D28" s="189">
        <v>129355.84</v>
      </c>
      <c r="E28" s="181"/>
      <c r="F28" s="190"/>
    </row>
    <row r="29" spans="1:6" ht="25.5">
      <c r="A29" s="73" t="s">
        <v>39</v>
      </c>
      <c r="B29" s="90" t="s">
        <v>112</v>
      </c>
      <c r="C29" s="188"/>
      <c r="D29" s="189">
        <f>51864.48</f>
        <v>51864.480000000003</v>
      </c>
      <c r="E29" s="181"/>
      <c r="F29" s="190"/>
    </row>
    <row r="30" spans="1:6">
      <c r="A30" s="73" t="s">
        <v>41</v>
      </c>
      <c r="B30" s="90" t="s">
        <v>42</v>
      </c>
      <c r="C30" s="194"/>
      <c r="D30" s="195">
        <f>25430.94+215508.45</f>
        <v>240939.39</v>
      </c>
      <c r="E30" s="196"/>
      <c r="F30" s="197"/>
    </row>
    <row r="31" spans="1:6">
      <c r="A31" s="73" t="s">
        <v>43</v>
      </c>
      <c r="B31" s="90" t="s">
        <v>52</v>
      </c>
      <c r="C31" s="188"/>
      <c r="D31" s="189">
        <v>158735.16</v>
      </c>
      <c r="E31" s="181"/>
      <c r="F31" s="190"/>
    </row>
    <row r="32" spans="1:6" ht="25.5">
      <c r="A32" s="73" t="s">
        <v>45</v>
      </c>
      <c r="B32" s="90" t="s">
        <v>54</v>
      </c>
      <c r="C32" s="188"/>
      <c r="D32" s="189"/>
      <c r="E32" s="181"/>
      <c r="F32" s="190"/>
    </row>
    <row r="33" spans="1:6">
      <c r="A33" s="73" t="s">
        <v>47</v>
      </c>
      <c r="B33" s="90" t="s">
        <v>56</v>
      </c>
      <c r="C33" s="188"/>
      <c r="D33" s="189">
        <v>18836.46</v>
      </c>
      <c r="E33" s="181"/>
      <c r="F33" s="190"/>
    </row>
    <row r="34" spans="1:6">
      <c r="A34" s="73" t="s">
        <v>49</v>
      </c>
      <c r="B34" s="90" t="s">
        <v>96</v>
      </c>
      <c r="C34" s="188"/>
      <c r="D34" s="189">
        <v>102571.56</v>
      </c>
      <c r="E34" s="181"/>
      <c r="F34" s="190"/>
    </row>
    <row r="35" spans="1:6">
      <c r="A35" s="73" t="s">
        <v>51</v>
      </c>
      <c r="B35" s="90" t="s">
        <v>113</v>
      </c>
      <c r="C35" s="188"/>
      <c r="D35" s="189">
        <v>98761.4</v>
      </c>
      <c r="E35" s="181"/>
      <c r="F35" s="190"/>
    </row>
    <row r="36" spans="1:6" ht="25.5">
      <c r="A36" s="73" t="s">
        <v>53</v>
      </c>
      <c r="B36" s="135" t="s">
        <v>114</v>
      </c>
      <c r="C36" s="188"/>
      <c r="D36" s="189">
        <v>517776.6</v>
      </c>
      <c r="E36" s="181"/>
      <c r="F36" s="190"/>
    </row>
    <row r="37" spans="1:6">
      <c r="A37" s="73" t="s">
        <v>55</v>
      </c>
      <c r="B37" s="90" t="s">
        <v>60</v>
      </c>
      <c r="C37" s="188"/>
      <c r="D37" s="189">
        <v>722667.09</v>
      </c>
      <c r="E37" s="181"/>
      <c r="F37" s="190"/>
    </row>
    <row r="38" spans="1:6">
      <c r="A38" s="73" t="s">
        <v>61</v>
      </c>
      <c r="B38" s="198" t="s">
        <v>62</v>
      </c>
      <c r="C38" s="188"/>
      <c r="D38" s="189"/>
      <c r="E38" s="181"/>
      <c r="F38" s="190"/>
    </row>
    <row r="39" spans="1:6">
      <c r="A39" s="73"/>
      <c r="B39" s="90"/>
      <c r="C39" s="188"/>
      <c r="D39" s="189"/>
      <c r="E39" s="181"/>
      <c r="F39" s="190"/>
    </row>
    <row r="40" spans="1:6">
      <c r="A40" s="73" t="s">
        <v>63</v>
      </c>
      <c r="B40" s="90" t="s">
        <v>64</v>
      </c>
      <c r="C40" s="188">
        <v>466649</v>
      </c>
      <c r="D40" s="189">
        <v>466649</v>
      </c>
      <c r="E40" s="181"/>
      <c r="F40" s="190"/>
    </row>
    <row r="41" spans="1:6">
      <c r="A41" s="73" t="s">
        <v>65</v>
      </c>
      <c r="B41" s="90" t="s">
        <v>66</v>
      </c>
      <c r="C41" s="188">
        <v>541525.42000000004</v>
      </c>
      <c r="D41" s="189">
        <v>809210.84</v>
      </c>
      <c r="E41" s="181"/>
      <c r="F41" s="190"/>
    </row>
    <row r="42" spans="1:6">
      <c r="A42" s="73" t="s">
        <v>67</v>
      </c>
      <c r="B42" s="90" t="s">
        <v>68</v>
      </c>
      <c r="C42" s="188"/>
      <c r="D42" s="189"/>
      <c r="E42" s="181"/>
      <c r="F42" s="190"/>
    </row>
    <row r="43" spans="1:6">
      <c r="A43" s="73" t="s">
        <v>69</v>
      </c>
      <c r="B43" s="90" t="s">
        <v>44</v>
      </c>
      <c r="C43" s="188"/>
      <c r="D43" s="189">
        <v>2750</v>
      </c>
      <c r="E43" s="181"/>
      <c r="F43" s="190"/>
    </row>
    <row r="44" spans="1:6">
      <c r="A44" s="73"/>
      <c r="B44" s="90"/>
      <c r="C44" s="183">
        <f>SUM(C40:C43)</f>
        <v>1008174.42</v>
      </c>
      <c r="D44" s="199">
        <f>SUM(D40:D43)</f>
        <v>1278609.8399999999</v>
      </c>
      <c r="E44" s="185"/>
      <c r="F44" s="186">
        <f>SUM(F40:F43)</f>
        <v>0</v>
      </c>
    </row>
    <row r="45" spans="1:6">
      <c r="A45" s="73"/>
      <c r="B45" s="90"/>
      <c r="C45" s="188"/>
      <c r="D45" s="189"/>
      <c r="E45" s="181"/>
      <c r="F45" s="190"/>
    </row>
    <row r="46" spans="1:6">
      <c r="A46" s="73"/>
      <c r="B46" s="90"/>
      <c r="C46" s="188"/>
      <c r="D46" s="189"/>
      <c r="E46" s="181"/>
      <c r="F46" s="186"/>
    </row>
    <row r="47" spans="1:6" ht="13.5" thickBot="1">
      <c r="A47" s="74"/>
      <c r="B47" s="200"/>
      <c r="C47" s="201"/>
      <c r="D47" s="202"/>
      <c r="E47" s="181"/>
      <c r="F47" s="203"/>
    </row>
    <row r="48" spans="1:6" ht="13.5" thickBot="1">
      <c r="A48" s="259"/>
      <c r="B48" s="251"/>
      <c r="C48" s="204"/>
      <c r="D48" s="204"/>
      <c r="E48" s="181"/>
      <c r="F48" s="204"/>
    </row>
    <row r="49" spans="1:6">
      <c r="A49" s="75"/>
      <c r="B49" s="205" t="s">
        <v>71</v>
      </c>
      <c r="C49" s="206"/>
      <c r="D49" s="207"/>
      <c r="E49" s="208"/>
      <c r="F49" s="209"/>
    </row>
    <row r="50" spans="1:6">
      <c r="A50" s="73">
        <v>1</v>
      </c>
      <c r="B50" s="90" t="s">
        <v>72</v>
      </c>
      <c r="C50" s="188">
        <v>36848.07</v>
      </c>
      <c r="D50" s="189">
        <v>36848.07</v>
      </c>
      <c r="E50" s="181"/>
      <c r="F50" s="190"/>
    </row>
    <row r="51" spans="1:6">
      <c r="A51" s="73" t="s">
        <v>61</v>
      </c>
      <c r="B51" s="90" t="s">
        <v>73</v>
      </c>
      <c r="C51" s="188">
        <v>3350399.86</v>
      </c>
      <c r="D51" s="189">
        <v>2352983.92</v>
      </c>
      <c r="E51" s="181"/>
      <c r="F51" s="190"/>
    </row>
    <row r="52" spans="1:6">
      <c r="A52" s="73" t="s">
        <v>74</v>
      </c>
      <c r="B52" s="90" t="s">
        <v>75</v>
      </c>
      <c r="C52" s="188">
        <v>80508.47</v>
      </c>
      <c r="D52" s="189">
        <f>14689.97+123431.25</f>
        <v>138121.22</v>
      </c>
      <c r="E52" s="181"/>
      <c r="F52" s="190"/>
    </row>
    <row r="53" spans="1:6">
      <c r="A53" s="73" t="s">
        <v>76</v>
      </c>
      <c r="B53" s="90" t="s">
        <v>77</v>
      </c>
      <c r="C53" s="188">
        <v>179661.02</v>
      </c>
      <c r="D53" s="189">
        <v>179661.02</v>
      </c>
      <c r="E53" s="181"/>
      <c r="F53" s="190"/>
    </row>
    <row r="54" spans="1:6">
      <c r="A54" s="73"/>
      <c r="B54" s="90"/>
      <c r="C54" s="183">
        <f>SUM(C50:C53)</f>
        <v>3647417.42</v>
      </c>
      <c r="D54" s="199">
        <f>SUM(D50:D53)</f>
        <v>2707614.23</v>
      </c>
      <c r="E54" s="185"/>
      <c r="F54" s="186">
        <f>SUM(F50:F53)</f>
        <v>0</v>
      </c>
    </row>
    <row r="55" spans="1:6">
      <c r="A55" s="76"/>
      <c r="B55" s="210"/>
      <c r="C55" s="211"/>
      <c r="D55" s="212"/>
      <c r="E55" s="185"/>
      <c r="F55" s="213"/>
    </row>
    <row r="56" spans="1:6" ht="13.5" thickBot="1">
      <c r="A56" s="74"/>
      <c r="B56" s="200"/>
      <c r="C56" s="214">
        <f>C15+C16+C44+C54</f>
        <v>10778208.850000001</v>
      </c>
      <c r="D56" s="215">
        <f>D15+D44+D54</f>
        <v>9304089.0099999998</v>
      </c>
      <c r="E56" s="185">
        <v>9164385.4199999999</v>
      </c>
      <c r="F56" s="216">
        <f>F15+F44+F54</f>
        <v>1613823.43</v>
      </c>
    </row>
    <row r="59" spans="1:6">
      <c r="B59" s="251" t="s">
        <v>78</v>
      </c>
      <c r="C59" s="251"/>
      <c r="D59" s="251"/>
      <c r="E59" s="251"/>
      <c r="F59" s="251"/>
    </row>
    <row r="61" spans="1:6">
      <c r="B61" s="161" t="s">
        <v>141</v>
      </c>
      <c r="C61" s="251"/>
      <c r="D61" s="251"/>
      <c r="E61" s="251"/>
      <c r="F61" s="251"/>
    </row>
    <row r="62" spans="1:6">
      <c r="B62" s="161" t="s">
        <v>142</v>
      </c>
      <c r="C62" s="251"/>
      <c r="D62" s="251"/>
      <c r="E62" s="251"/>
      <c r="F62" s="251"/>
    </row>
  </sheetData>
  <mergeCells count="13">
    <mergeCell ref="A1:E1"/>
    <mergeCell ref="B5:D5"/>
    <mergeCell ref="B8:C8"/>
    <mergeCell ref="A6:E6"/>
    <mergeCell ref="A4:E4"/>
    <mergeCell ref="A3:E3"/>
    <mergeCell ref="A2:E2"/>
    <mergeCell ref="A12:A13"/>
    <mergeCell ref="B12:B13"/>
    <mergeCell ref="F12:F13"/>
    <mergeCell ref="H12:H13"/>
    <mergeCell ref="D12:D13"/>
    <mergeCell ref="C12:C1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workbookViewId="0">
      <selection activeCell="D9" sqref="D9"/>
    </sheetView>
  </sheetViews>
  <sheetFormatPr defaultRowHeight="12.75"/>
  <cols>
    <col min="1" max="1" width="7.85546875" customWidth="1"/>
    <col min="2" max="2" width="36" style="133" customWidth="1"/>
    <col min="3" max="5" width="11.140625" style="133" customWidth="1"/>
    <col min="6" max="6" width="14.140625" style="133" customWidth="1"/>
  </cols>
  <sheetData>
    <row r="1" spans="1:8">
      <c r="A1" s="276" t="s">
        <v>0</v>
      </c>
      <c r="B1" s="277"/>
      <c r="C1" s="277"/>
      <c r="D1" s="277"/>
      <c r="E1" s="277"/>
      <c r="F1" s="277"/>
    </row>
    <row r="2" spans="1:8">
      <c r="A2" s="276" t="s">
        <v>1</v>
      </c>
      <c r="B2" s="277"/>
      <c r="C2" s="277"/>
      <c r="D2" s="277"/>
      <c r="E2" s="277"/>
      <c r="F2" s="277"/>
    </row>
    <row r="3" spans="1:8">
      <c r="A3" s="276" t="s">
        <v>2</v>
      </c>
      <c r="B3" s="277"/>
      <c r="C3" s="277"/>
      <c r="D3" s="277"/>
      <c r="E3" s="277"/>
      <c r="F3" s="277"/>
    </row>
    <row r="4" spans="1:8">
      <c r="A4" s="288" t="s">
        <v>143</v>
      </c>
      <c r="B4" s="277"/>
      <c r="C4" s="277"/>
      <c r="D4" s="277"/>
      <c r="E4" s="277"/>
      <c r="F4" s="277"/>
    </row>
    <row r="5" spans="1:8">
      <c r="A5" s="276" t="s">
        <v>4</v>
      </c>
      <c r="B5" s="277"/>
      <c r="C5" s="277"/>
      <c r="D5" s="277"/>
      <c r="E5" s="277"/>
      <c r="F5" s="277"/>
    </row>
    <row r="6" spans="1:8">
      <c r="A6" s="276" t="s">
        <v>144</v>
      </c>
      <c r="B6" s="277"/>
      <c r="C6" s="277"/>
      <c r="D6" s="277"/>
      <c r="E6" s="277"/>
      <c r="F6" s="277"/>
    </row>
    <row r="7" spans="1:8">
      <c r="B7" s="246"/>
      <c r="C7" s="246"/>
      <c r="D7" s="246"/>
      <c r="E7" s="246"/>
      <c r="F7" s="251"/>
    </row>
    <row r="8" spans="1:8">
      <c r="B8" s="246" t="s">
        <v>145</v>
      </c>
      <c r="C8" s="246"/>
      <c r="D8" s="246"/>
      <c r="E8" s="246"/>
      <c r="F8" s="251"/>
    </row>
    <row r="9" spans="1:8" ht="25.5">
      <c r="B9" s="252" t="s">
        <v>146</v>
      </c>
      <c r="C9" s="252"/>
      <c r="D9" s="252"/>
      <c r="E9" s="252"/>
      <c r="F9" s="251"/>
    </row>
    <row r="10" spans="1:8">
      <c r="B10" s="246"/>
      <c r="C10" s="246"/>
      <c r="D10" s="246"/>
      <c r="E10" s="246"/>
      <c r="F10" s="251"/>
    </row>
    <row r="11" spans="1:8" ht="13.5" thickBot="1">
      <c r="B11" s="252"/>
      <c r="C11" s="252"/>
      <c r="D11" s="252"/>
      <c r="E11" s="252"/>
      <c r="F11" s="251"/>
    </row>
    <row r="12" spans="1:8" ht="25.5">
      <c r="A12" s="262" t="s">
        <v>8</v>
      </c>
      <c r="B12" s="264" t="s">
        <v>9</v>
      </c>
      <c r="C12" s="260" t="s">
        <v>85</v>
      </c>
      <c r="D12" s="264" t="s">
        <v>11</v>
      </c>
      <c r="E12" s="260" t="s">
        <v>86</v>
      </c>
      <c r="F12" s="258" t="s">
        <v>12</v>
      </c>
      <c r="H12" s="250"/>
    </row>
    <row r="13" spans="1:8">
      <c r="A13" s="263"/>
      <c r="B13" s="265"/>
      <c r="C13" s="261" t="s">
        <v>87</v>
      </c>
      <c r="D13" s="265"/>
      <c r="E13" s="261" t="s">
        <v>87</v>
      </c>
      <c r="F13" s="258" t="s">
        <v>87</v>
      </c>
      <c r="H13" s="250"/>
    </row>
    <row r="14" spans="1:8">
      <c r="A14" s="2"/>
      <c r="B14" s="135"/>
      <c r="C14" s="91"/>
      <c r="D14" s="91"/>
      <c r="E14" s="91"/>
      <c r="F14" s="135"/>
      <c r="H14" s="34"/>
    </row>
    <row r="15" spans="1:8" ht="25.5">
      <c r="A15" s="5">
        <v>1</v>
      </c>
      <c r="B15" s="135" t="s">
        <v>14</v>
      </c>
      <c r="C15" s="137">
        <v>2763140</v>
      </c>
      <c r="D15" s="217">
        <f>SUM(D19:D38)</f>
        <v>4119271</v>
      </c>
      <c r="E15" s="217"/>
      <c r="F15" s="139"/>
      <c r="H15" s="39"/>
    </row>
    <row r="16" spans="1:8">
      <c r="A16" s="5"/>
      <c r="B16" s="135" t="s">
        <v>15</v>
      </c>
      <c r="C16" s="137">
        <v>650553.80000000005</v>
      </c>
      <c r="D16" s="138"/>
      <c r="E16" s="138"/>
      <c r="F16" s="139"/>
      <c r="H16" s="39"/>
    </row>
    <row r="17" spans="1:6">
      <c r="A17" s="5"/>
      <c r="B17" s="140" t="s">
        <v>16</v>
      </c>
      <c r="C17" s="138">
        <v>51273.98</v>
      </c>
      <c r="D17" s="138"/>
      <c r="E17" s="138"/>
      <c r="F17" s="139"/>
    </row>
    <row r="18" spans="1:6">
      <c r="A18" s="2"/>
      <c r="B18" s="141" t="s">
        <v>17</v>
      </c>
      <c r="C18" s="91"/>
      <c r="D18" s="91"/>
      <c r="E18" s="91"/>
      <c r="F18" s="135"/>
    </row>
    <row r="19" spans="1:6">
      <c r="A19" s="5" t="s">
        <v>18</v>
      </c>
      <c r="B19" s="135" t="s">
        <v>19</v>
      </c>
      <c r="C19" s="142"/>
      <c r="D19" s="173">
        <v>310655.52</v>
      </c>
      <c r="E19" s="173"/>
      <c r="F19" s="143"/>
    </row>
    <row r="20" spans="1:6">
      <c r="A20" s="5" t="s">
        <v>20</v>
      </c>
      <c r="B20" s="135" t="s">
        <v>21</v>
      </c>
      <c r="C20" s="142"/>
      <c r="D20" s="173">
        <v>2032.32</v>
      </c>
      <c r="E20" s="173"/>
      <c r="F20" s="143"/>
    </row>
    <row r="21" spans="1:6" ht="25.5">
      <c r="A21" s="5" t="s">
        <v>22</v>
      </c>
      <c r="B21" s="140" t="s">
        <v>23</v>
      </c>
      <c r="C21" s="142"/>
      <c r="D21" s="173"/>
      <c r="E21" s="173"/>
      <c r="F21" s="135"/>
    </row>
    <row r="22" spans="1:6" ht="25.5">
      <c r="A22" s="5"/>
      <c r="B22" s="135" t="s">
        <v>24</v>
      </c>
      <c r="C22" s="142"/>
      <c r="D22" s="173">
        <v>429549.87</v>
      </c>
      <c r="E22" s="173"/>
      <c r="F22" s="143"/>
    </row>
    <row r="23" spans="1:6" ht="25.5">
      <c r="A23" s="5" t="s">
        <v>25</v>
      </c>
      <c r="B23" s="135" t="s">
        <v>26</v>
      </c>
      <c r="C23" s="142"/>
      <c r="D23" s="173"/>
      <c r="E23" s="173"/>
      <c r="F23" s="143"/>
    </row>
    <row r="24" spans="1:6">
      <c r="A24" s="5" t="s">
        <v>27</v>
      </c>
      <c r="B24" s="135" t="s">
        <v>28</v>
      </c>
      <c r="C24" s="142"/>
      <c r="D24" s="173">
        <v>825966.38</v>
      </c>
      <c r="E24" s="173"/>
      <c r="F24" s="143"/>
    </row>
    <row r="25" spans="1:6" ht="25.5">
      <c r="A25" s="5" t="s">
        <v>29</v>
      </c>
      <c r="B25" s="135" t="s">
        <v>30</v>
      </c>
      <c r="C25" s="142"/>
      <c r="D25" s="173">
        <v>243274.63</v>
      </c>
      <c r="E25" s="173"/>
      <c r="F25" s="143"/>
    </row>
    <row r="26" spans="1:6" ht="25.5">
      <c r="A26" s="5" t="s">
        <v>31</v>
      </c>
      <c r="B26" s="135" t="s">
        <v>32</v>
      </c>
      <c r="C26" s="142"/>
      <c r="D26" s="173">
        <v>247610.65</v>
      </c>
      <c r="E26" s="173"/>
      <c r="F26" s="143"/>
    </row>
    <row r="27" spans="1:6">
      <c r="A27" s="5" t="s">
        <v>33</v>
      </c>
      <c r="B27" s="135" t="s">
        <v>34</v>
      </c>
      <c r="C27" s="142"/>
      <c r="D27" s="173">
        <v>97627.08</v>
      </c>
      <c r="E27" s="173"/>
      <c r="F27" s="143"/>
    </row>
    <row r="28" spans="1:6" ht="25.5">
      <c r="A28" s="5" t="s">
        <v>35</v>
      </c>
      <c r="B28" s="135" t="s">
        <v>36</v>
      </c>
      <c r="C28" s="142"/>
      <c r="D28" s="173">
        <v>65084.76</v>
      </c>
      <c r="E28" s="173"/>
      <c r="F28" s="143"/>
    </row>
    <row r="29" spans="1:6" ht="25.5">
      <c r="A29" s="5" t="s">
        <v>37</v>
      </c>
      <c r="B29" s="135" t="s">
        <v>38</v>
      </c>
      <c r="C29" s="142"/>
      <c r="D29" s="173">
        <v>107908.44</v>
      </c>
      <c r="E29" s="173"/>
      <c r="F29" s="143"/>
    </row>
    <row r="30" spans="1:6" ht="25.5">
      <c r="A30" s="5" t="s">
        <v>39</v>
      </c>
      <c r="B30" s="135" t="s">
        <v>112</v>
      </c>
      <c r="C30" s="142"/>
      <c r="D30" s="173">
        <v>35126.35</v>
      </c>
      <c r="E30" s="173"/>
      <c r="F30" s="143"/>
    </row>
    <row r="31" spans="1:6">
      <c r="A31" s="5" t="s">
        <v>41</v>
      </c>
      <c r="B31" s="135" t="s">
        <v>42</v>
      </c>
      <c r="C31" s="137"/>
      <c r="D31" s="174">
        <v>261397.47</v>
      </c>
      <c r="E31" s="174"/>
      <c r="F31" s="144"/>
    </row>
    <row r="32" spans="1:6">
      <c r="A32" s="5" t="s">
        <v>43</v>
      </c>
      <c r="B32" s="135" t="s">
        <v>52</v>
      </c>
      <c r="C32" s="142"/>
      <c r="D32" s="173">
        <v>59312.01</v>
      </c>
      <c r="E32" s="173"/>
      <c r="F32" s="143"/>
    </row>
    <row r="33" spans="1:6" ht="25.5">
      <c r="A33" s="5" t="s">
        <v>45</v>
      </c>
      <c r="B33" s="135" t="s">
        <v>54</v>
      </c>
      <c r="C33" s="142"/>
      <c r="D33" s="173"/>
      <c r="E33" s="173"/>
      <c r="F33" s="143"/>
    </row>
    <row r="34" spans="1:6">
      <c r="A34" s="5" t="s">
        <v>47</v>
      </c>
      <c r="B34" s="135" t="s">
        <v>56</v>
      </c>
      <c r="C34" s="142"/>
      <c r="D34" s="173">
        <v>18468.72</v>
      </c>
      <c r="E34" s="173"/>
      <c r="F34" s="143"/>
    </row>
    <row r="35" spans="1:6">
      <c r="A35" s="5" t="s">
        <v>49</v>
      </c>
      <c r="B35" s="135" t="s">
        <v>96</v>
      </c>
      <c r="C35" s="142"/>
      <c r="D35" s="173">
        <v>100569.95</v>
      </c>
      <c r="E35" s="173"/>
      <c r="F35" s="143"/>
    </row>
    <row r="36" spans="1:6">
      <c r="A36" s="5" t="s">
        <v>51</v>
      </c>
      <c r="B36" s="135" t="s">
        <v>113</v>
      </c>
      <c r="C36" s="142"/>
      <c r="D36" s="173">
        <v>96833.29</v>
      </c>
      <c r="E36" s="173"/>
      <c r="F36" s="143"/>
    </row>
    <row r="37" spans="1:6" ht="25.5">
      <c r="A37" s="73" t="s">
        <v>53</v>
      </c>
      <c r="B37" s="135" t="s">
        <v>114</v>
      </c>
      <c r="C37" s="142"/>
      <c r="D37" s="173">
        <v>507668.26</v>
      </c>
      <c r="E37" s="173"/>
      <c r="F37" s="143"/>
    </row>
    <row r="38" spans="1:6">
      <c r="A38" s="73" t="s">
        <v>55</v>
      </c>
      <c r="B38" s="90" t="s">
        <v>60</v>
      </c>
      <c r="C38" s="142"/>
      <c r="D38" s="173">
        <v>710185.3</v>
      </c>
      <c r="E38" s="173"/>
      <c r="F38" s="143"/>
    </row>
    <row r="39" spans="1:6">
      <c r="A39" s="5" t="s">
        <v>61</v>
      </c>
      <c r="B39" s="145" t="s">
        <v>62</v>
      </c>
      <c r="C39" s="142"/>
      <c r="D39" s="173"/>
      <c r="E39" s="173"/>
      <c r="F39" s="143"/>
    </row>
    <row r="40" spans="1:6">
      <c r="A40" s="5"/>
      <c r="B40" s="135"/>
      <c r="C40" s="142"/>
      <c r="D40" s="173"/>
      <c r="E40" s="173"/>
      <c r="F40" s="135"/>
    </row>
    <row r="41" spans="1:6">
      <c r="A41" s="5" t="s">
        <v>63</v>
      </c>
      <c r="B41" s="135" t="s">
        <v>64</v>
      </c>
      <c r="C41" s="142">
        <v>24090</v>
      </c>
      <c r="D41" s="173">
        <v>24089.62</v>
      </c>
      <c r="E41" s="173"/>
      <c r="F41" s="143"/>
    </row>
    <row r="42" spans="1:6">
      <c r="A42" s="5" t="s">
        <v>65</v>
      </c>
      <c r="B42" s="135" t="s">
        <v>66</v>
      </c>
      <c r="C42" s="142">
        <v>539474</v>
      </c>
      <c r="D42" s="173">
        <v>539474.28</v>
      </c>
      <c r="E42" s="173"/>
      <c r="F42" s="143"/>
    </row>
    <row r="43" spans="1:6">
      <c r="A43" s="5" t="s">
        <v>67</v>
      </c>
      <c r="B43" s="135" t="s">
        <v>147</v>
      </c>
      <c r="C43" s="142">
        <v>4803</v>
      </c>
      <c r="D43" s="173">
        <v>4802.58</v>
      </c>
      <c r="E43" s="173"/>
      <c r="F43" s="143"/>
    </row>
    <row r="44" spans="1:6">
      <c r="A44" s="5" t="s">
        <v>69</v>
      </c>
      <c r="B44" s="135" t="s">
        <v>90</v>
      </c>
      <c r="C44" s="142"/>
      <c r="D44" s="173">
        <v>2829.6</v>
      </c>
      <c r="E44" s="173"/>
      <c r="F44" s="143"/>
    </row>
    <row r="45" spans="1:6">
      <c r="A45" s="5" t="s">
        <v>123</v>
      </c>
      <c r="B45" s="135" t="s">
        <v>148</v>
      </c>
      <c r="C45" s="137"/>
      <c r="D45" s="174">
        <v>1945.71</v>
      </c>
      <c r="E45" s="174"/>
      <c r="F45" s="139">
        <f>SUM(F41:F44)</f>
        <v>0</v>
      </c>
    </row>
    <row r="46" spans="1:6">
      <c r="A46" s="5" t="s">
        <v>149</v>
      </c>
      <c r="B46" s="135" t="s">
        <v>44</v>
      </c>
      <c r="C46" s="142"/>
      <c r="D46" s="173">
        <v>2750</v>
      </c>
      <c r="E46" s="173"/>
      <c r="F46" s="143"/>
    </row>
    <row r="47" spans="1:6">
      <c r="A47" s="5" t="s">
        <v>150</v>
      </c>
      <c r="B47" s="135" t="s">
        <v>151</v>
      </c>
      <c r="C47" s="142"/>
      <c r="D47" s="173">
        <v>25430.94</v>
      </c>
      <c r="E47" s="173"/>
      <c r="F47" s="139"/>
    </row>
    <row r="48" spans="1:6" ht="25.5">
      <c r="A48" s="23" t="s">
        <v>152</v>
      </c>
      <c r="B48" s="156" t="s">
        <v>124</v>
      </c>
      <c r="C48" s="218"/>
      <c r="D48" s="219">
        <v>14689.97</v>
      </c>
      <c r="E48" s="219"/>
      <c r="F48" s="220"/>
    </row>
    <row r="49" spans="1:6">
      <c r="A49" s="41"/>
      <c r="B49" s="135"/>
      <c r="C49" s="165">
        <f>SUM(C41:C48)</f>
        <v>568367</v>
      </c>
      <c r="D49" s="165">
        <f>SUM(D41:D48)</f>
        <v>616012.69999999984</v>
      </c>
      <c r="E49" s="165"/>
      <c r="F49" s="143"/>
    </row>
    <row r="50" spans="1:6">
      <c r="A50" s="41"/>
      <c r="B50" s="135"/>
      <c r="C50" s="143"/>
      <c r="D50" s="143"/>
      <c r="E50" s="143"/>
      <c r="F50" s="143"/>
    </row>
    <row r="51" spans="1:6">
      <c r="A51" s="40"/>
      <c r="B51" s="167" t="s">
        <v>71</v>
      </c>
      <c r="C51" s="221"/>
      <c r="D51" s="221"/>
      <c r="E51" s="221"/>
      <c r="F51" s="222"/>
    </row>
    <row r="52" spans="1:6">
      <c r="A52" s="5">
        <v>1</v>
      </c>
      <c r="B52" s="135" t="s">
        <v>72</v>
      </c>
      <c r="C52" s="142">
        <v>18061.72</v>
      </c>
      <c r="D52" s="142">
        <v>79599.679999999993</v>
      </c>
      <c r="E52" s="142"/>
      <c r="F52" s="142"/>
    </row>
    <row r="53" spans="1:6">
      <c r="A53" s="5" t="s">
        <v>61</v>
      </c>
      <c r="B53" s="135" t="s">
        <v>73</v>
      </c>
      <c r="C53" s="142">
        <v>2241610.17</v>
      </c>
      <c r="D53" s="142">
        <v>3017821.94</v>
      </c>
      <c r="E53" s="142"/>
      <c r="F53" s="142"/>
    </row>
    <row r="54" spans="1:6">
      <c r="A54" s="5" t="s">
        <v>74</v>
      </c>
      <c r="B54" s="135" t="s">
        <v>75</v>
      </c>
      <c r="C54" s="142">
        <v>127262.71</v>
      </c>
      <c r="D54" s="142">
        <v>251878.45</v>
      </c>
      <c r="E54" s="142"/>
      <c r="F54" s="142"/>
    </row>
    <row r="55" spans="1:6">
      <c r="A55" s="5" t="s">
        <v>76</v>
      </c>
      <c r="B55" s="135" t="s">
        <v>77</v>
      </c>
      <c r="C55" s="142">
        <v>285940.68</v>
      </c>
      <c r="D55" s="142">
        <v>330075.61</v>
      </c>
      <c r="E55" s="142"/>
      <c r="F55" s="142"/>
    </row>
    <row r="56" spans="1:6">
      <c r="A56" s="5"/>
      <c r="B56" s="135"/>
      <c r="C56" s="138">
        <f>SUM(C52:C55)</f>
        <v>2672875.2800000003</v>
      </c>
      <c r="D56" s="138">
        <f>SUM(D52:D55)</f>
        <v>3679375.68</v>
      </c>
      <c r="E56" s="138"/>
      <c r="F56" s="137">
        <f>SUM(F52:F55)</f>
        <v>0</v>
      </c>
    </row>
    <row r="57" spans="1:6">
      <c r="A57" s="23"/>
      <c r="B57" s="156"/>
      <c r="C57" s="157"/>
      <c r="D57" s="157"/>
      <c r="E57" s="157"/>
      <c r="F57" s="171"/>
    </row>
    <row r="58" spans="1:6" ht="13.5" thickBot="1">
      <c r="A58" s="14"/>
      <c r="B58" s="147"/>
      <c r="C58" s="159">
        <f>C15+C16+C45+C56</f>
        <v>6086569.0800000001</v>
      </c>
      <c r="D58" s="159">
        <f>D15+D49+D56</f>
        <v>8414659.3800000008</v>
      </c>
      <c r="E58" s="159">
        <v>4896331</v>
      </c>
      <c r="F58" s="172">
        <v>1190238</v>
      </c>
    </row>
    <row r="61" spans="1:6">
      <c r="B61" s="251" t="s">
        <v>78</v>
      </c>
      <c r="C61" s="251"/>
      <c r="D61" s="251"/>
      <c r="E61" s="251"/>
      <c r="F61" s="251"/>
    </row>
    <row r="63" spans="1:6">
      <c r="B63" s="161" t="s">
        <v>153</v>
      </c>
      <c r="C63" s="251"/>
      <c r="D63" s="251"/>
      <c r="E63" s="251"/>
      <c r="F63" s="251"/>
    </row>
    <row r="64" spans="1:6">
      <c r="B64" s="161" t="s">
        <v>154</v>
      </c>
      <c r="C64" s="251"/>
      <c r="D64" s="251"/>
      <c r="E64" s="251"/>
      <c r="F64" s="251"/>
    </row>
  </sheetData>
  <mergeCells count="9">
    <mergeCell ref="A12:A13"/>
    <mergeCell ref="B12:B13"/>
    <mergeCell ref="D12:D13"/>
    <mergeCell ref="A1:F1"/>
    <mergeCell ref="A2:F2"/>
    <mergeCell ref="A3:F3"/>
    <mergeCell ref="A4:F4"/>
    <mergeCell ref="A5:F5"/>
    <mergeCell ref="A6:F6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3"/>
  <sheetViews>
    <sheetView workbookViewId="0">
      <selection sqref="A1:F1"/>
    </sheetView>
  </sheetViews>
  <sheetFormatPr defaultRowHeight="12.75"/>
  <cols>
    <col min="2" max="2" width="38.28515625" style="133" customWidth="1"/>
    <col min="3" max="5" width="11.140625" style="133" customWidth="1"/>
    <col min="6" max="6" width="14.7109375" style="133" customWidth="1"/>
  </cols>
  <sheetData>
    <row r="1" spans="1:9">
      <c r="A1" s="268" t="s">
        <v>0</v>
      </c>
      <c r="B1" s="272"/>
      <c r="C1" s="272"/>
      <c r="D1" s="272"/>
      <c r="E1" s="272"/>
      <c r="F1" s="272"/>
    </row>
    <row r="2" spans="1:9">
      <c r="A2" s="268" t="s">
        <v>1</v>
      </c>
      <c r="B2" s="272"/>
      <c r="C2" s="272"/>
      <c r="D2" s="272"/>
      <c r="E2" s="272"/>
      <c r="F2" s="272"/>
    </row>
    <row r="3" spans="1:9">
      <c r="A3" s="268" t="s">
        <v>2</v>
      </c>
      <c r="B3" s="272"/>
      <c r="C3" s="272"/>
      <c r="D3" s="272"/>
      <c r="E3" s="272"/>
      <c r="F3" s="272"/>
    </row>
    <row r="4" spans="1:9">
      <c r="A4" s="275" t="s">
        <v>155</v>
      </c>
      <c r="B4" s="272"/>
      <c r="C4" s="272"/>
      <c r="D4" s="272"/>
      <c r="E4" s="272"/>
      <c r="F4" s="272"/>
    </row>
    <row r="5" spans="1:9">
      <c r="A5" s="268" t="s">
        <v>4</v>
      </c>
      <c r="B5" s="272"/>
      <c r="C5" s="272"/>
      <c r="D5" s="272"/>
      <c r="E5" s="272"/>
      <c r="F5" s="272"/>
    </row>
    <row r="6" spans="1:9">
      <c r="A6" s="268" t="s">
        <v>156</v>
      </c>
      <c r="B6" s="272"/>
      <c r="C6" s="272"/>
      <c r="D6" s="272"/>
      <c r="E6" s="272"/>
      <c r="F6" s="272"/>
    </row>
    <row r="7" spans="1:9">
      <c r="B7" s="246"/>
      <c r="C7" s="246"/>
      <c r="D7" s="246"/>
      <c r="E7" s="246"/>
      <c r="F7" s="251"/>
    </row>
    <row r="8" spans="1:9">
      <c r="B8" s="268" t="s">
        <v>157</v>
      </c>
      <c r="C8" s="268"/>
      <c r="D8" s="268"/>
      <c r="E8" s="246"/>
      <c r="F8" s="251"/>
    </row>
    <row r="9" spans="1:9" ht="25.5">
      <c r="B9" s="252" t="s">
        <v>158</v>
      </c>
      <c r="C9" s="252"/>
      <c r="D9" s="252"/>
      <c r="E9" s="252"/>
      <c r="F9" s="251"/>
    </row>
    <row r="10" spans="1:9">
      <c r="B10" s="246"/>
      <c r="C10" s="246"/>
      <c r="D10" s="246"/>
      <c r="E10" s="246"/>
      <c r="F10" s="251"/>
    </row>
    <row r="11" spans="1:9" ht="13.5" thickBot="1">
      <c r="B11" s="252"/>
      <c r="C11" s="252"/>
      <c r="D11" s="252"/>
      <c r="E11" s="252"/>
      <c r="F11" s="251"/>
    </row>
    <row r="12" spans="1:9" ht="25.5">
      <c r="A12" s="262" t="s">
        <v>8</v>
      </c>
      <c r="B12" s="264" t="s">
        <v>9</v>
      </c>
      <c r="C12" s="260" t="s">
        <v>85</v>
      </c>
      <c r="D12" s="264" t="s">
        <v>11</v>
      </c>
      <c r="E12" s="258" t="s">
        <v>86</v>
      </c>
      <c r="F12" s="258" t="s">
        <v>12</v>
      </c>
      <c r="I12" s="250"/>
    </row>
    <row r="13" spans="1:9">
      <c r="A13" s="263"/>
      <c r="B13" s="265"/>
      <c r="C13" s="261" t="s">
        <v>87</v>
      </c>
      <c r="D13" s="265"/>
      <c r="E13" s="258" t="s">
        <v>87</v>
      </c>
      <c r="F13" s="258" t="s">
        <v>87</v>
      </c>
      <c r="I13" s="250"/>
    </row>
    <row r="14" spans="1:9">
      <c r="A14" s="2"/>
      <c r="B14" s="135"/>
      <c r="C14" s="91"/>
      <c r="D14" s="91"/>
      <c r="E14" s="135"/>
      <c r="F14" s="135"/>
      <c r="I14" s="34"/>
    </row>
    <row r="15" spans="1:9">
      <c r="A15" s="5">
        <v>1</v>
      </c>
      <c r="B15" s="135" t="s">
        <v>14</v>
      </c>
      <c r="C15" s="137">
        <v>8898851.6300000008</v>
      </c>
      <c r="D15" s="138">
        <f>SUM(D19:D38)</f>
        <v>12681064.170000002</v>
      </c>
      <c r="E15" s="139"/>
      <c r="F15" s="139"/>
      <c r="I15" s="39"/>
    </row>
    <row r="16" spans="1:9">
      <c r="A16" s="5"/>
      <c r="B16" s="135" t="s">
        <v>15</v>
      </c>
      <c r="C16" s="137">
        <v>2144068.04</v>
      </c>
      <c r="D16" s="138"/>
      <c r="E16" s="139"/>
      <c r="F16" s="139"/>
      <c r="I16" s="39"/>
    </row>
    <row r="17" spans="1:9">
      <c r="A17" s="5"/>
      <c r="B17" s="140" t="s">
        <v>16</v>
      </c>
      <c r="C17" s="138">
        <v>66173.98</v>
      </c>
      <c r="D17" s="138"/>
      <c r="E17" s="139"/>
      <c r="F17" s="139"/>
      <c r="I17" s="34"/>
    </row>
    <row r="18" spans="1:9">
      <c r="A18" s="2"/>
      <c r="B18" s="141" t="s">
        <v>17</v>
      </c>
      <c r="C18" s="91"/>
      <c r="D18" s="91"/>
      <c r="E18" s="135"/>
      <c r="F18" s="135"/>
    </row>
    <row r="19" spans="1:9">
      <c r="A19" s="5" t="s">
        <v>18</v>
      </c>
      <c r="B19" s="135" t="s">
        <v>19</v>
      </c>
      <c r="C19" s="142"/>
      <c r="D19" s="173">
        <v>706898.3</v>
      </c>
      <c r="E19" s="143"/>
      <c r="F19" s="143"/>
    </row>
    <row r="20" spans="1:9">
      <c r="A20" s="5" t="s">
        <v>20</v>
      </c>
      <c r="B20" s="135" t="s">
        <v>21</v>
      </c>
      <c r="C20" s="142"/>
      <c r="D20" s="173">
        <v>1940.4</v>
      </c>
      <c r="E20" s="143"/>
      <c r="F20" s="143"/>
    </row>
    <row r="21" spans="1:9" ht="25.5">
      <c r="A21" s="5" t="s">
        <v>22</v>
      </c>
      <c r="B21" s="140" t="s">
        <v>23</v>
      </c>
      <c r="C21" s="142"/>
      <c r="D21" s="173"/>
      <c r="E21" s="143"/>
      <c r="F21" s="135"/>
    </row>
    <row r="22" spans="1:9" ht="25.5">
      <c r="A22" s="5"/>
      <c r="B22" s="135" t="s">
        <v>24</v>
      </c>
      <c r="C22" s="142"/>
      <c r="D22" s="173">
        <v>838465.26</v>
      </c>
      <c r="E22" s="143"/>
      <c r="F22" s="143"/>
    </row>
    <row r="23" spans="1:9" ht="25.5">
      <c r="A23" s="5" t="s">
        <v>25</v>
      </c>
      <c r="B23" s="135" t="s">
        <v>26</v>
      </c>
      <c r="C23" s="142"/>
      <c r="D23" s="173"/>
      <c r="E23" s="143"/>
      <c r="F23" s="143"/>
    </row>
    <row r="24" spans="1:9">
      <c r="A24" s="5" t="s">
        <v>27</v>
      </c>
      <c r="B24" s="135" t="s">
        <v>28</v>
      </c>
      <c r="C24" s="142"/>
      <c r="D24" s="173">
        <v>1347730.11</v>
      </c>
      <c r="E24" s="143"/>
      <c r="F24" s="143"/>
    </row>
    <row r="25" spans="1:9" ht="25.5">
      <c r="A25" s="5" t="s">
        <v>29</v>
      </c>
      <c r="B25" s="135" t="s">
        <v>30</v>
      </c>
      <c r="C25" s="142"/>
      <c r="D25" s="173">
        <v>486549.24</v>
      </c>
      <c r="E25" s="143"/>
      <c r="F25" s="143"/>
    </row>
    <row r="26" spans="1:9" ht="25.5">
      <c r="A26" s="5" t="s">
        <v>31</v>
      </c>
      <c r="B26" s="135" t="s">
        <v>32</v>
      </c>
      <c r="C26" s="142"/>
      <c r="D26" s="173">
        <v>491944.56</v>
      </c>
      <c r="E26" s="143"/>
      <c r="F26" s="143"/>
    </row>
    <row r="27" spans="1:9">
      <c r="A27" s="5" t="s">
        <v>33</v>
      </c>
      <c r="B27" s="135" t="s">
        <v>34</v>
      </c>
      <c r="C27" s="142"/>
      <c r="D27" s="173">
        <v>323389.8</v>
      </c>
      <c r="E27" s="173"/>
      <c r="F27" s="143"/>
    </row>
    <row r="28" spans="1:9" ht="25.5">
      <c r="A28" s="5" t="s">
        <v>35</v>
      </c>
      <c r="B28" s="135" t="s">
        <v>36</v>
      </c>
      <c r="C28" s="142"/>
      <c r="D28" s="173">
        <v>136271.16</v>
      </c>
      <c r="E28" s="173"/>
      <c r="F28" s="143"/>
    </row>
    <row r="29" spans="1:9" ht="25.5">
      <c r="A29" s="5" t="s">
        <v>37</v>
      </c>
      <c r="B29" s="135" t="s">
        <v>38</v>
      </c>
      <c r="C29" s="142"/>
      <c r="D29" s="173">
        <v>142372.92000000001</v>
      </c>
      <c r="E29" s="173"/>
      <c r="F29" s="143"/>
    </row>
    <row r="30" spans="1:9" ht="25.5">
      <c r="A30" s="5" t="s">
        <v>39</v>
      </c>
      <c r="B30" s="135" t="s">
        <v>112</v>
      </c>
      <c r="C30" s="142"/>
      <c r="D30" s="173">
        <v>114531.56</v>
      </c>
      <c r="E30" s="173"/>
      <c r="F30" s="143"/>
    </row>
    <row r="31" spans="1:9">
      <c r="A31" s="5" t="s">
        <v>41</v>
      </c>
      <c r="B31" s="135" t="s">
        <v>42</v>
      </c>
      <c r="C31" s="137"/>
      <c r="D31" s="174">
        <v>286828.40999999997</v>
      </c>
      <c r="E31" s="174"/>
      <c r="F31" s="144"/>
    </row>
    <row r="32" spans="1:9">
      <c r="A32" s="5" t="s">
        <v>43</v>
      </c>
      <c r="B32" s="135" t="s">
        <v>159</v>
      </c>
      <c r="C32" s="142"/>
      <c r="D32" s="173">
        <v>209401.91</v>
      </c>
      <c r="E32" s="173"/>
      <c r="F32" s="143"/>
    </row>
    <row r="33" spans="1:6" ht="25.5">
      <c r="A33" s="5" t="s">
        <v>45</v>
      </c>
      <c r="B33" s="135" t="s">
        <v>54</v>
      </c>
      <c r="C33" s="142"/>
      <c r="D33" s="173">
        <f>SUM(D19:D32)</f>
        <v>5086323.6300000008</v>
      </c>
      <c r="E33" s="173"/>
      <c r="F33" s="143"/>
    </row>
    <row r="34" spans="1:6">
      <c r="A34" s="5" t="s">
        <v>47</v>
      </c>
      <c r="B34" s="135" t="s">
        <v>56</v>
      </c>
      <c r="C34" s="142"/>
      <c r="D34" s="173">
        <v>54377.19</v>
      </c>
      <c r="E34" s="173"/>
      <c r="F34" s="143"/>
    </row>
    <row r="35" spans="1:6">
      <c r="A35" s="5" t="s">
        <v>49</v>
      </c>
      <c r="B35" s="135" t="s">
        <v>96</v>
      </c>
      <c r="C35" s="142"/>
      <c r="D35" s="173">
        <v>296106.75</v>
      </c>
      <c r="E35" s="173"/>
      <c r="F35" s="143"/>
    </row>
    <row r="36" spans="1:6">
      <c r="A36" s="5" t="s">
        <v>51</v>
      </c>
      <c r="B36" s="135" t="s">
        <v>113</v>
      </c>
      <c r="C36" s="142"/>
      <c r="D36" s="173">
        <v>285101.96999999997</v>
      </c>
      <c r="E36" s="173"/>
      <c r="F36" s="143"/>
    </row>
    <row r="37" spans="1:6" ht="25.5">
      <c r="A37" s="73" t="s">
        <v>53</v>
      </c>
      <c r="B37" s="135" t="s">
        <v>114</v>
      </c>
      <c r="C37" s="142"/>
      <c r="D37" s="173">
        <v>944263</v>
      </c>
      <c r="E37" s="173"/>
      <c r="F37" s="143"/>
    </row>
    <row r="38" spans="1:6">
      <c r="A38" s="73" t="s">
        <v>55</v>
      </c>
      <c r="B38" s="90" t="s">
        <v>60</v>
      </c>
      <c r="C38" s="142"/>
      <c r="D38" s="173">
        <v>928568</v>
      </c>
      <c r="E38" s="173"/>
      <c r="F38" s="143"/>
    </row>
    <row r="39" spans="1:6">
      <c r="A39" s="5" t="s">
        <v>61</v>
      </c>
      <c r="B39" s="145" t="s">
        <v>62</v>
      </c>
      <c r="C39" s="142"/>
      <c r="D39" s="173"/>
      <c r="E39" s="173"/>
      <c r="F39" s="143"/>
    </row>
    <row r="40" spans="1:6">
      <c r="A40" s="5"/>
      <c r="B40" s="135"/>
      <c r="C40" s="142"/>
      <c r="D40" s="173"/>
      <c r="E40" s="173"/>
      <c r="F40" s="135"/>
    </row>
    <row r="41" spans="1:6">
      <c r="A41" s="5" t="s">
        <v>63</v>
      </c>
      <c r="B41" s="135" t="s">
        <v>64</v>
      </c>
      <c r="C41" s="142">
        <v>213305.08</v>
      </c>
      <c r="D41" s="173">
        <v>213305</v>
      </c>
      <c r="E41" s="173"/>
      <c r="F41" s="143"/>
    </row>
    <row r="42" spans="1:6">
      <c r="A42" s="5" t="s">
        <v>65</v>
      </c>
      <c r="B42" s="135" t="s">
        <v>66</v>
      </c>
      <c r="C42" s="142">
        <v>1840762</v>
      </c>
      <c r="D42" s="173">
        <v>1888159.92</v>
      </c>
      <c r="E42" s="173"/>
      <c r="F42" s="143"/>
    </row>
    <row r="43" spans="1:6">
      <c r="A43" s="5" t="s">
        <v>67</v>
      </c>
      <c r="B43" s="135" t="s">
        <v>68</v>
      </c>
      <c r="C43" s="142">
        <v>13194.92</v>
      </c>
      <c r="D43" s="173">
        <v>13195</v>
      </c>
      <c r="E43" s="173"/>
      <c r="F43" s="143"/>
    </row>
    <row r="44" spans="1:6">
      <c r="A44" s="5" t="s">
        <v>69</v>
      </c>
      <c r="B44" s="135" t="s">
        <v>44</v>
      </c>
      <c r="C44" s="142"/>
      <c r="D44" s="173">
        <v>3850</v>
      </c>
      <c r="E44" s="173"/>
      <c r="F44" s="143"/>
    </row>
    <row r="45" spans="1:6">
      <c r="A45" s="5"/>
      <c r="B45" s="135"/>
      <c r="C45" s="137">
        <f>SUM(C41:C43)</f>
        <v>2067262</v>
      </c>
      <c r="D45" s="138">
        <f>SUM(D41:D44)</f>
        <v>2118509.92</v>
      </c>
      <c r="E45" s="138"/>
      <c r="F45" s="139">
        <f>SUM(F41:F44)</f>
        <v>0</v>
      </c>
    </row>
    <row r="46" spans="1:6">
      <c r="A46" s="5"/>
      <c r="B46" s="135"/>
      <c r="C46" s="142"/>
      <c r="D46" s="173"/>
      <c r="E46" s="173"/>
      <c r="F46" s="143"/>
    </row>
    <row r="47" spans="1:6">
      <c r="A47" s="5"/>
      <c r="B47" s="135"/>
      <c r="C47" s="142"/>
      <c r="D47" s="173"/>
      <c r="E47" s="173"/>
      <c r="F47" s="139"/>
    </row>
    <row r="48" spans="1:6" ht="13.5" thickBot="1">
      <c r="A48" s="14"/>
      <c r="B48" s="147"/>
      <c r="C48" s="148"/>
      <c r="D48" s="176"/>
      <c r="E48" s="176"/>
      <c r="F48" s="149"/>
    </row>
    <row r="49" spans="1:6" ht="13.5" thickBot="1">
      <c r="A49" s="259"/>
      <c r="B49" s="251"/>
      <c r="C49" s="251"/>
      <c r="D49" s="251"/>
      <c r="E49" s="251"/>
      <c r="F49" s="168"/>
    </row>
    <row r="50" spans="1:6">
      <c r="A50" s="19"/>
      <c r="B50" s="152" t="s">
        <v>71</v>
      </c>
      <c r="C50" s="153"/>
      <c r="D50" s="153"/>
      <c r="E50" s="153"/>
      <c r="F50" s="169"/>
    </row>
    <row r="51" spans="1:6">
      <c r="A51" s="5">
        <v>1</v>
      </c>
      <c r="B51" s="135" t="s">
        <v>72</v>
      </c>
      <c r="C51" s="142">
        <v>59879.9</v>
      </c>
      <c r="D51" s="142">
        <v>142343.89000000001</v>
      </c>
      <c r="E51" s="142"/>
      <c r="F51" s="142"/>
    </row>
    <row r="52" spans="1:6">
      <c r="A52" s="5" t="s">
        <v>61</v>
      </c>
      <c r="B52" s="135" t="s">
        <v>73</v>
      </c>
      <c r="C52" s="142">
        <v>7773576.2699999996</v>
      </c>
      <c r="D52" s="142">
        <v>7773576</v>
      </c>
      <c r="E52" s="142"/>
      <c r="F52" s="142"/>
    </row>
    <row r="53" spans="1:6">
      <c r="A53" s="5" t="s">
        <v>74</v>
      </c>
      <c r="B53" s="135" t="s">
        <v>75</v>
      </c>
      <c r="C53" s="142">
        <v>505966.1</v>
      </c>
      <c r="D53" s="142">
        <v>1061020.1200000001</v>
      </c>
      <c r="E53" s="142"/>
      <c r="F53" s="142"/>
    </row>
    <row r="54" spans="1:6">
      <c r="A54" s="5" t="s">
        <v>76</v>
      </c>
      <c r="B54" s="135" t="s">
        <v>77</v>
      </c>
      <c r="C54" s="142">
        <v>1126177.97</v>
      </c>
      <c r="D54" s="142">
        <v>1390386.89</v>
      </c>
      <c r="E54" s="142"/>
      <c r="F54" s="142"/>
    </row>
    <row r="55" spans="1:6">
      <c r="A55" s="5"/>
      <c r="B55" s="135"/>
      <c r="C55" s="138">
        <f>SUM(C51:C54)</f>
        <v>9465600.2400000002</v>
      </c>
      <c r="D55" s="138">
        <f>SUM(D51:D54)</f>
        <v>10367326.9</v>
      </c>
      <c r="E55" s="138"/>
      <c r="F55" s="137">
        <f>SUM(F51:F54)</f>
        <v>0</v>
      </c>
    </row>
    <row r="56" spans="1:6">
      <c r="A56" s="23"/>
      <c r="B56" s="156"/>
      <c r="C56" s="157"/>
      <c r="D56" s="157"/>
      <c r="E56" s="157"/>
      <c r="F56" s="171"/>
    </row>
    <row r="57" spans="1:6" ht="13.5" thickBot="1">
      <c r="A57" s="14"/>
      <c r="B57" s="147"/>
      <c r="C57" s="159">
        <f>C15+C16+C45+C55</f>
        <v>22575781.910000004</v>
      </c>
      <c r="D57" s="159">
        <f>D15+D45+D55</f>
        <v>25166900.990000002</v>
      </c>
      <c r="E57" s="159">
        <v>18381961</v>
      </c>
      <c r="F57" s="172">
        <v>4193821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161" t="s">
        <v>160</v>
      </c>
      <c r="C62" s="251"/>
      <c r="D62" s="251"/>
      <c r="E62" s="251"/>
      <c r="F62" s="251"/>
    </row>
    <row r="63" spans="1:6">
      <c r="B63" s="161" t="s">
        <v>161</v>
      </c>
      <c r="C63" s="251"/>
      <c r="D63" s="251"/>
      <c r="E63" s="251"/>
      <c r="F63" s="251"/>
    </row>
  </sheetData>
  <mergeCells count="10">
    <mergeCell ref="A12:A13"/>
    <mergeCell ref="B12:B13"/>
    <mergeCell ref="D12:D13"/>
    <mergeCell ref="A1:F1"/>
    <mergeCell ref="A2:F2"/>
    <mergeCell ref="A3:F3"/>
    <mergeCell ref="A4:F4"/>
    <mergeCell ref="A5:F5"/>
    <mergeCell ref="A6:F6"/>
    <mergeCell ref="B8:D8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3"/>
  <sheetViews>
    <sheetView workbookViewId="0">
      <selection sqref="A1:F5"/>
    </sheetView>
  </sheetViews>
  <sheetFormatPr defaultRowHeight="12.75"/>
  <cols>
    <col min="2" max="2" width="38.140625" style="133" customWidth="1"/>
    <col min="3" max="5" width="11.140625" style="133" customWidth="1"/>
    <col min="6" max="6" width="15" style="133" customWidth="1"/>
  </cols>
  <sheetData>
    <row r="1" spans="1:8">
      <c r="A1" s="268" t="s">
        <v>0</v>
      </c>
      <c r="B1" s="272"/>
      <c r="C1" s="272"/>
      <c r="D1" s="272"/>
      <c r="E1" s="272"/>
      <c r="F1" s="272"/>
    </row>
    <row r="2" spans="1:8">
      <c r="A2" s="268" t="s">
        <v>1</v>
      </c>
      <c r="B2" s="272"/>
      <c r="C2" s="272"/>
      <c r="D2" s="272"/>
      <c r="E2" s="272"/>
      <c r="F2" s="272"/>
    </row>
    <row r="3" spans="1:8">
      <c r="A3" s="268" t="s">
        <v>2</v>
      </c>
      <c r="B3" s="272"/>
      <c r="C3" s="272"/>
      <c r="D3" s="272"/>
      <c r="E3" s="272"/>
      <c r="F3" s="272"/>
    </row>
    <row r="4" spans="1:8">
      <c r="A4" s="275" t="s">
        <v>162</v>
      </c>
      <c r="B4" s="272"/>
      <c r="C4" s="272"/>
      <c r="D4" s="272"/>
      <c r="E4" s="272"/>
      <c r="F4" s="272"/>
    </row>
    <row r="5" spans="1:8">
      <c r="B5" s="268" t="s">
        <v>4</v>
      </c>
      <c r="C5" s="268"/>
      <c r="D5" s="268"/>
      <c r="E5" s="268"/>
      <c r="F5" s="246"/>
    </row>
    <row r="6" spans="1:8">
      <c r="B6" s="246"/>
      <c r="C6" s="246"/>
      <c r="D6" s="246"/>
      <c r="E6" s="246"/>
      <c r="F6" s="251"/>
    </row>
    <row r="7" spans="1:8">
      <c r="A7" s="268" t="s">
        <v>163</v>
      </c>
      <c r="B7" s="272"/>
      <c r="C7" s="272"/>
      <c r="D7" s="272"/>
      <c r="E7" s="272"/>
      <c r="F7" s="272"/>
    </row>
    <row r="8" spans="1:8">
      <c r="B8" s="246"/>
      <c r="C8" s="246"/>
      <c r="D8" s="246"/>
      <c r="E8" s="246"/>
      <c r="F8" s="246"/>
      <c r="G8" s="251"/>
    </row>
    <row r="9" spans="1:8">
      <c r="B9" s="268" t="s">
        <v>164</v>
      </c>
      <c r="C9" s="268"/>
      <c r="D9" s="268"/>
      <c r="E9" s="246"/>
      <c r="F9" s="246"/>
    </row>
    <row r="10" spans="1:8" ht="25.5">
      <c r="B10" s="252" t="s">
        <v>165</v>
      </c>
      <c r="C10" s="252"/>
      <c r="D10" s="252"/>
      <c r="E10" s="252"/>
      <c r="F10" s="252"/>
    </row>
    <row r="11" spans="1:8" ht="13.5" thickBot="1">
      <c r="B11" s="246"/>
      <c r="C11" s="246"/>
      <c r="D11" s="246"/>
      <c r="E11" s="246"/>
      <c r="F11" s="246"/>
      <c r="H11" s="34"/>
    </row>
    <row r="12" spans="1:8" ht="38.25">
      <c r="A12" s="262" t="s">
        <v>8</v>
      </c>
      <c r="B12" s="264" t="s">
        <v>9</v>
      </c>
      <c r="C12" s="260" t="s">
        <v>85</v>
      </c>
      <c r="D12" s="264" t="s">
        <v>11</v>
      </c>
      <c r="E12" s="248" t="s">
        <v>13</v>
      </c>
      <c r="F12" s="264" t="s">
        <v>133</v>
      </c>
      <c r="H12" s="250"/>
    </row>
    <row r="13" spans="1:8">
      <c r="A13" s="263"/>
      <c r="B13" s="265"/>
      <c r="C13" s="261" t="s">
        <v>87</v>
      </c>
      <c r="D13" s="265"/>
      <c r="E13" s="249"/>
      <c r="F13" s="265"/>
    </row>
    <row r="14" spans="1:8">
      <c r="A14" s="2"/>
      <c r="B14" s="135"/>
      <c r="C14" s="91"/>
      <c r="D14" s="91"/>
      <c r="E14" s="91"/>
      <c r="F14" s="135"/>
    </row>
    <row r="15" spans="1:8">
      <c r="A15" s="5">
        <v>1</v>
      </c>
      <c r="B15" s="135" t="s">
        <v>14</v>
      </c>
      <c r="C15" s="137">
        <v>9122385.2799999993</v>
      </c>
      <c r="D15" s="138">
        <f>SUM(D19:D38)</f>
        <v>11583276.370000001</v>
      </c>
      <c r="E15" s="138"/>
      <c r="F15" s="138"/>
    </row>
    <row r="16" spans="1:8">
      <c r="A16" s="5"/>
      <c r="B16" s="135" t="s">
        <v>15</v>
      </c>
      <c r="C16" s="137">
        <v>2197925.7000000002</v>
      </c>
      <c r="D16" s="138"/>
      <c r="E16" s="138"/>
      <c r="F16" s="139"/>
    </row>
    <row r="17" spans="1:6">
      <c r="A17" s="5"/>
      <c r="B17" s="140" t="s">
        <v>16</v>
      </c>
      <c r="C17" s="138">
        <v>37238.980000000003</v>
      </c>
      <c r="D17" s="138"/>
      <c r="E17" s="138"/>
      <c r="F17" s="139"/>
    </row>
    <row r="18" spans="1:6">
      <c r="A18" s="2"/>
      <c r="B18" s="141" t="s">
        <v>17</v>
      </c>
      <c r="C18" s="91"/>
      <c r="D18" s="91"/>
      <c r="E18" s="91"/>
      <c r="F18" s="135"/>
    </row>
    <row r="19" spans="1:6">
      <c r="A19" s="5" t="s">
        <v>18</v>
      </c>
      <c r="B19" s="135" t="s">
        <v>19</v>
      </c>
      <c r="C19" s="142"/>
      <c r="D19" s="173">
        <v>630254.21</v>
      </c>
      <c r="E19" s="173"/>
      <c r="F19" s="143"/>
    </row>
    <row r="20" spans="1:6">
      <c r="A20" s="5" t="s">
        <v>20</v>
      </c>
      <c r="B20" s="135" t="s">
        <v>21</v>
      </c>
      <c r="C20" s="142"/>
      <c r="D20" s="173">
        <v>8059.2</v>
      </c>
      <c r="E20" s="173"/>
      <c r="F20" s="143"/>
    </row>
    <row r="21" spans="1:6" ht="25.5">
      <c r="A21" s="5" t="s">
        <v>22</v>
      </c>
      <c r="B21" s="140" t="s">
        <v>88</v>
      </c>
      <c r="C21" s="142"/>
      <c r="D21" s="173"/>
      <c r="E21" s="173"/>
      <c r="F21" s="135"/>
    </row>
    <row r="22" spans="1:6" ht="25.5">
      <c r="A22" s="5"/>
      <c r="B22" s="135" t="s">
        <v>24</v>
      </c>
      <c r="C22" s="142"/>
      <c r="D22" s="173">
        <v>1472851.34</v>
      </c>
      <c r="E22" s="173"/>
      <c r="F22" s="143"/>
    </row>
    <row r="23" spans="1:6" ht="25.5">
      <c r="A23" s="5" t="s">
        <v>25</v>
      </c>
      <c r="B23" s="135" t="s">
        <v>26</v>
      </c>
      <c r="C23" s="142"/>
      <c r="D23" s="173"/>
      <c r="E23" s="173"/>
      <c r="F23" s="143"/>
    </row>
    <row r="24" spans="1:6">
      <c r="A24" s="5" t="s">
        <v>27</v>
      </c>
      <c r="B24" s="135" t="s">
        <v>28</v>
      </c>
      <c r="C24" s="142"/>
      <c r="D24" s="173">
        <v>2637503.4</v>
      </c>
      <c r="E24" s="173"/>
      <c r="F24" s="143"/>
    </row>
    <row r="25" spans="1:6" ht="25.5">
      <c r="A25" s="5" t="s">
        <v>29</v>
      </c>
      <c r="B25" s="135" t="s">
        <v>30</v>
      </c>
      <c r="C25" s="142"/>
      <c r="D25" s="173">
        <v>851461.08</v>
      </c>
      <c r="E25" s="173"/>
      <c r="F25" s="143"/>
    </row>
    <row r="26" spans="1:6" ht="25.5">
      <c r="A26" s="5" t="s">
        <v>31</v>
      </c>
      <c r="B26" s="135" t="s">
        <v>32</v>
      </c>
      <c r="C26" s="142"/>
      <c r="D26" s="173">
        <v>858445.32</v>
      </c>
      <c r="E26" s="173"/>
      <c r="F26" s="143"/>
    </row>
    <row r="27" spans="1:6">
      <c r="A27" s="5" t="s">
        <v>33</v>
      </c>
      <c r="B27" s="135" t="s">
        <v>34</v>
      </c>
      <c r="C27" s="142"/>
      <c r="D27" s="173">
        <v>323389.8</v>
      </c>
      <c r="E27" s="173"/>
      <c r="F27" s="143"/>
    </row>
    <row r="28" spans="1:6" ht="25.5">
      <c r="A28" s="5" t="s">
        <v>35</v>
      </c>
      <c r="B28" s="135" t="s">
        <v>36</v>
      </c>
      <c r="C28" s="142"/>
      <c r="D28" s="173">
        <v>215593.2</v>
      </c>
      <c r="E28" s="173"/>
      <c r="F28" s="143"/>
    </row>
    <row r="29" spans="1:6" ht="25.5">
      <c r="A29" s="5" t="s">
        <v>37</v>
      </c>
      <c r="B29" s="135" t="s">
        <v>38</v>
      </c>
      <c r="C29" s="142"/>
      <c r="D29" s="173">
        <v>164277.96</v>
      </c>
      <c r="E29" s="173"/>
      <c r="F29" s="143"/>
    </row>
    <row r="30" spans="1:6" ht="25.5">
      <c r="A30" s="5" t="s">
        <v>39</v>
      </c>
      <c r="B30" s="135" t="s">
        <v>112</v>
      </c>
      <c r="C30" s="142"/>
      <c r="D30" s="173">
        <v>113484.66</v>
      </c>
      <c r="E30" s="173"/>
      <c r="F30" s="143"/>
    </row>
    <row r="31" spans="1:6">
      <c r="A31" s="5" t="s">
        <v>41</v>
      </c>
      <c r="B31" s="135" t="s">
        <v>42</v>
      </c>
      <c r="C31" s="137"/>
      <c r="D31" s="174">
        <v>286828.40999999997</v>
      </c>
      <c r="E31" s="174"/>
      <c r="F31" s="144"/>
    </row>
    <row r="32" spans="1:6">
      <c r="A32" s="5" t="s">
        <v>43</v>
      </c>
      <c r="B32" s="135" t="s">
        <v>159</v>
      </c>
      <c r="C32" s="142"/>
      <c r="D32" s="173">
        <v>148311.23000000001</v>
      </c>
      <c r="E32" s="173"/>
      <c r="F32" s="143"/>
    </row>
    <row r="33" spans="1:6" ht="25.5">
      <c r="A33" s="5" t="s">
        <v>45</v>
      </c>
      <c r="B33" s="135" t="s">
        <v>54</v>
      </c>
      <c r="C33" s="142"/>
      <c r="D33" s="173"/>
      <c r="E33" s="173"/>
      <c r="F33" s="143"/>
    </row>
    <row r="34" spans="1:6">
      <c r="A34" s="5" t="s">
        <v>47</v>
      </c>
      <c r="B34" s="135" t="s">
        <v>56</v>
      </c>
      <c r="C34" s="142"/>
      <c r="D34" s="173">
        <v>54105.02</v>
      </c>
      <c r="E34" s="173"/>
      <c r="F34" s="143"/>
    </row>
    <row r="35" spans="1:6">
      <c r="A35" s="5" t="s">
        <v>49</v>
      </c>
      <c r="B35" s="135" t="s">
        <v>96</v>
      </c>
      <c r="C35" s="142"/>
      <c r="D35" s="173">
        <v>294624.65000000002</v>
      </c>
      <c r="E35" s="173"/>
      <c r="F35" s="143"/>
    </row>
    <row r="36" spans="1:6">
      <c r="A36" s="5" t="s">
        <v>51</v>
      </c>
      <c r="B36" s="135" t="s">
        <v>113</v>
      </c>
      <c r="C36" s="142"/>
      <c r="D36" s="173">
        <v>283677.95</v>
      </c>
      <c r="E36" s="173"/>
      <c r="F36" s="143"/>
    </row>
    <row r="37" spans="1:6" ht="25.5">
      <c r="A37" s="73" t="s">
        <v>53</v>
      </c>
      <c r="B37" s="135" t="s">
        <v>114</v>
      </c>
      <c r="C37" s="142"/>
      <c r="D37" s="173">
        <v>1487239.24</v>
      </c>
      <c r="E37" s="173"/>
      <c r="F37" s="143"/>
    </row>
    <row r="38" spans="1:6">
      <c r="A38" s="73" t="s">
        <v>55</v>
      </c>
      <c r="B38" s="90" t="s">
        <v>60</v>
      </c>
      <c r="C38" s="142"/>
      <c r="D38" s="173">
        <v>1753169.7</v>
      </c>
      <c r="E38" s="173"/>
      <c r="F38" s="143"/>
    </row>
    <row r="39" spans="1:6">
      <c r="A39" s="5" t="s">
        <v>61</v>
      </c>
      <c r="B39" s="145" t="s">
        <v>62</v>
      </c>
      <c r="C39" s="142"/>
      <c r="D39" s="173"/>
      <c r="E39" s="173"/>
      <c r="F39" s="143"/>
    </row>
    <row r="40" spans="1:6">
      <c r="A40" s="5"/>
      <c r="B40" s="135"/>
      <c r="C40" s="142"/>
      <c r="D40" s="173"/>
      <c r="E40" s="173"/>
      <c r="F40" s="135"/>
    </row>
    <row r="41" spans="1:6">
      <c r="A41" s="5" t="s">
        <v>63</v>
      </c>
      <c r="B41" s="135" t="s">
        <v>64</v>
      </c>
      <c r="C41" s="142">
        <v>224313.54</v>
      </c>
      <c r="D41" s="173">
        <v>224314</v>
      </c>
      <c r="E41" s="173"/>
      <c r="F41" s="143"/>
    </row>
    <row r="42" spans="1:6">
      <c r="A42" s="5" t="s">
        <v>65</v>
      </c>
      <c r="B42" s="135" t="s">
        <v>66</v>
      </c>
      <c r="C42" s="142">
        <v>1860669.49</v>
      </c>
      <c r="D42" s="173">
        <v>1888159.92</v>
      </c>
      <c r="E42" s="173"/>
      <c r="F42" s="143"/>
    </row>
    <row r="43" spans="1:6">
      <c r="A43" s="5" t="s">
        <v>67</v>
      </c>
      <c r="B43" s="135" t="s">
        <v>68</v>
      </c>
      <c r="C43" s="142">
        <v>58864.41</v>
      </c>
      <c r="D43" s="173">
        <v>58864</v>
      </c>
      <c r="E43" s="173"/>
      <c r="F43" s="143"/>
    </row>
    <row r="44" spans="1:6" ht="25.5">
      <c r="A44" s="5" t="s">
        <v>69</v>
      </c>
      <c r="B44" s="135" t="s">
        <v>166</v>
      </c>
      <c r="C44" s="142"/>
      <c r="D44" s="173">
        <v>79273.2</v>
      </c>
      <c r="E44" s="173"/>
      <c r="F44" s="143"/>
    </row>
    <row r="45" spans="1:6">
      <c r="A45" s="5" t="s">
        <v>123</v>
      </c>
      <c r="B45" s="135" t="s">
        <v>44</v>
      </c>
      <c r="C45" s="137"/>
      <c r="D45" s="174">
        <v>3850</v>
      </c>
      <c r="E45" s="174"/>
      <c r="F45" s="139">
        <f>SUM(F41:F44)</f>
        <v>0</v>
      </c>
    </row>
    <row r="46" spans="1:6">
      <c r="A46" s="5"/>
      <c r="B46" s="135"/>
      <c r="C46" s="223">
        <f>SUM(C41:C45)</f>
        <v>2143847.44</v>
      </c>
      <c r="D46" s="217">
        <f>SUM(D41:D45)</f>
        <v>2254461.12</v>
      </c>
      <c r="E46" s="217"/>
      <c r="F46" s="143"/>
    </row>
    <row r="47" spans="1:6">
      <c r="A47" s="5"/>
      <c r="B47" s="135"/>
      <c r="C47" s="142"/>
      <c r="D47" s="173"/>
      <c r="E47" s="173"/>
      <c r="F47" s="139"/>
    </row>
    <row r="48" spans="1:6" ht="13.5" thickBot="1">
      <c r="A48" s="14"/>
      <c r="B48" s="147"/>
      <c r="C48" s="148"/>
      <c r="D48" s="176"/>
      <c r="E48" s="176"/>
      <c r="F48" s="149"/>
    </row>
    <row r="49" spans="1:6" ht="13.5" thickBot="1">
      <c r="A49" s="259"/>
      <c r="B49" s="251"/>
      <c r="C49" s="251"/>
      <c r="D49" s="251"/>
      <c r="E49" s="251"/>
      <c r="F49" s="168"/>
    </row>
    <row r="50" spans="1:6">
      <c r="A50" s="19"/>
      <c r="B50" s="152" t="s">
        <v>71</v>
      </c>
      <c r="C50" s="153"/>
      <c r="D50" s="153"/>
      <c r="E50" s="153"/>
      <c r="F50" s="169"/>
    </row>
    <row r="51" spans="1:6">
      <c r="A51" s="5">
        <v>1</v>
      </c>
      <c r="B51" s="135" t="s">
        <v>72</v>
      </c>
      <c r="C51" s="142">
        <v>59822.63</v>
      </c>
      <c r="D51" s="142">
        <v>393138.73</v>
      </c>
      <c r="E51" s="142"/>
      <c r="F51" s="142"/>
    </row>
    <row r="52" spans="1:6">
      <c r="A52" s="5" t="s">
        <v>61</v>
      </c>
      <c r="B52" s="135" t="s">
        <v>73</v>
      </c>
      <c r="C52" s="142">
        <v>7558684.25</v>
      </c>
      <c r="D52" s="142">
        <v>7558684</v>
      </c>
      <c r="E52" s="142"/>
      <c r="F52" s="142"/>
    </row>
    <row r="53" spans="1:6">
      <c r="A53" s="5" t="s">
        <v>74</v>
      </c>
      <c r="B53" s="135" t="s">
        <v>75</v>
      </c>
      <c r="C53" s="142">
        <v>425923.73</v>
      </c>
      <c r="D53" s="142">
        <v>1096854</v>
      </c>
      <c r="E53" s="142"/>
      <c r="F53" s="142"/>
    </row>
    <row r="54" spans="1:6">
      <c r="A54" s="5" t="s">
        <v>76</v>
      </c>
      <c r="B54" s="135" t="s">
        <v>77</v>
      </c>
      <c r="C54" s="142">
        <v>947525.42</v>
      </c>
      <c r="D54" s="142">
        <v>1437394.17</v>
      </c>
      <c r="E54" s="142"/>
      <c r="F54" s="142"/>
    </row>
    <row r="55" spans="1:6">
      <c r="A55" s="5"/>
      <c r="B55" s="135"/>
      <c r="C55" s="138">
        <f>SUM(C51:C54)</f>
        <v>8991956.0299999993</v>
      </c>
      <c r="D55" s="138">
        <f>SUM(D51:D54)</f>
        <v>10486070.9</v>
      </c>
      <c r="E55" s="138"/>
      <c r="F55" s="137">
        <f>SUM(F51:F54)</f>
        <v>0</v>
      </c>
    </row>
    <row r="56" spans="1:6">
      <c r="A56" s="23"/>
      <c r="B56" s="156"/>
      <c r="C56" s="157"/>
      <c r="D56" s="157"/>
      <c r="E56" s="157"/>
      <c r="F56" s="171"/>
    </row>
    <row r="57" spans="1:6" ht="13.5" thickBot="1">
      <c r="A57" s="14"/>
      <c r="B57" s="147"/>
      <c r="C57" s="159">
        <f>C15+C16+C46+C55</f>
        <v>22456114.449999999</v>
      </c>
      <c r="D57" s="159">
        <f>D15+D46+D55</f>
        <v>24323808.390000001</v>
      </c>
      <c r="E57" s="159">
        <v>21192289</v>
      </c>
      <c r="F57" s="172">
        <v>1263825</v>
      </c>
    </row>
    <row r="60" spans="1:6">
      <c r="B60" s="251" t="s">
        <v>78</v>
      </c>
      <c r="C60" s="251"/>
      <c r="D60" s="251"/>
      <c r="E60" s="251"/>
      <c r="F60" s="251"/>
    </row>
    <row r="62" spans="1:6">
      <c r="B62" s="161" t="s">
        <v>160</v>
      </c>
      <c r="C62" s="251"/>
      <c r="D62" s="251"/>
      <c r="E62" s="251"/>
      <c r="F62" s="251"/>
    </row>
    <row r="63" spans="1:6">
      <c r="B63" s="161" t="s">
        <v>167</v>
      </c>
      <c r="C63" s="251"/>
      <c r="D63" s="251"/>
      <c r="E63" s="251"/>
      <c r="F63" s="251"/>
    </row>
  </sheetData>
  <mergeCells count="11">
    <mergeCell ref="A1:F1"/>
    <mergeCell ref="A2:F2"/>
    <mergeCell ref="A3:F3"/>
    <mergeCell ref="A4:F4"/>
    <mergeCell ref="A12:A13"/>
    <mergeCell ref="B12:B13"/>
    <mergeCell ref="F12:F13"/>
    <mergeCell ref="D12:D13"/>
    <mergeCell ref="B5:E5"/>
    <mergeCell ref="A7:F7"/>
    <mergeCell ref="B9:D9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1996-10-08T23:32:33Z</dcterms:created>
  <dcterms:modified xsi:type="dcterms:W3CDTF">2021-08-09T10:17:23Z</dcterms:modified>
  <cp:category/>
  <cp:contentStatus/>
</cp:coreProperties>
</file>